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worksheets/sheet9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Dashboard" sheetId="2" state="visible" r:id="rId2"/>
    <sheet name="Paycheck Plan" sheetId="3" state="visible" r:id="rId3"/>
    <sheet name="Monthly Budget" sheetId="4" state="visible" r:id="rId4"/>
    <sheet name="Transactions" sheetId="5" state="visible" r:id="rId5"/>
    <sheet name="Debt Payoff" sheetId="6" state="visible" r:id="rId6"/>
    <sheet name="Savings Goals" sheetId="7" state="visible" r:id="rId7"/>
    <sheet name="Net Worth" sheetId="8" state="visible" r:id="rId8"/>
    <sheet name="Categories" sheetId="9" state="visible" r:id="rId9"/>
  </sheets>
  <definedNames>
    <definedName name="CategoryList">Categories!$B$5:$B$49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m/dd/yyyy"/>
    <numFmt numFmtId="166" formatCode="&quot;$&quot;#,##0.00"/>
    <numFmt numFmtId="167" formatCode="&quot;$&quot;#,##0"/>
    <numFmt numFmtId="168" formatCode="mmm yyyy"/>
  </numFmts>
  <fonts count="10">
    <font>
      <name val="Calibri"/>
      <family val="2"/>
      <color theme="1"/>
      <sz val="11"/>
      <scheme val="minor"/>
    </font>
    <font>
      <name val="Calibri"/>
      <b val="1"/>
      <color rgb="001B4332"/>
      <sz val="18"/>
    </font>
    <font>
      <name val="Calibri"/>
      <color rgb="0057534E"/>
      <sz val="10"/>
    </font>
    <font>
      <name val="Calibri"/>
      <b val="1"/>
      <color rgb="00FFFFFF"/>
      <sz val="12"/>
    </font>
    <font>
      <name val="Calibri"/>
      <color rgb="001C1917"/>
      <sz val="11"/>
    </font>
    <font>
      <name val="Calibri"/>
      <b val="1"/>
      <color rgb="001B4332"/>
      <sz val="11"/>
    </font>
    <font>
      <name val="Calibri"/>
      <b val="1"/>
      <color rgb="001C1917"/>
      <sz val="11"/>
    </font>
    <font>
      <name val="Calibri"/>
      <b val="1"/>
      <color rgb="00FFFFFF"/>
      <sz val="11"/>
    </font>
    <font>
      <name val="Calibri"/>
      <b val="1"/>
      <color rgb="001B4332"/>
      <sz val="16"/>
    </font>
    <font>
      <name val="Calibri"/>
      <i val="1"/>
      <color rgb="0057534E"/>
      <sz val="12"/>
    </font>
  </fonts>
  <fills count="7">
    <fill>
      <patternFill/>
    </fill>
    <fill>
      <patternFill patternType="gray125"/>
    </fill>
    <fill>
      <patternFill patternType="solid">
        <fgColor rgb="001B4332"/>
      </patternFill>
    </fill>
    <fill>
      <patternFill patternType="solid">
        <fgColor rgb="00FFF8E1"/>
      </patternFill>
    </fill>
    <fill>
      <patternFill patternType="solid">
        <fgColor rgb="00F4F4F2"/>
      </patternFill>
    </fill>
    <fill>
      <patternFill patternType="solid">
        <fgColor rgb="002D6A4F"/>
      </patternFill>
    </fill>
    <fill>
      <patternFill patternType="solid">
        <fgColor rgb="00D8F3DC"/>
      </patternFill>
    </fill>
  </fills>
  <borders count="5">
    <border>
      <left/>
      <right/>
      <top/>
      <bottom/>
      <diagonal/>
    </border>
    <border>
      <left style="thin">
        <color rgb="00CBD5D0"/>
      </left>
      <right style="thin">
        <color rgb="00CBD5D0"/>
      </right>
      <top style="thin">
        <color rgb="00CBD5D0"/>
      </top>
      <bottom style="thin">
        <color rgb="00CBD5D0"/>
      </bottom>
    </border>
    <border>
      <left/>
      <right/>
      <top style="thin">
        <color rgb="00CBD5D0"/>
      </top>
      <bottom/>
      <diagonal/>
    </border>
    <border>
      <left/>
      <right style="thin">
        <color rgb="00CBD5D0"/>
      </right>
      <top style="thin">
        <color rgb="00CBD5D0"/>
      </top>
      <bottom/>
      <diagonal/>
    </border>
    <border>
      <left/>
      <right style="thin">
        <color rgb="00CBD5D0"/>
      </right>
      <top style="thin">
        <color rgb="00CBD5D0"/>
      </top>
      <bottom style="thin">
        <color rgb="00CBD5D0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pivotButton="0" quotePrefix="0" xfId="0"/>
    <xf numFmtId="0" fontId="9" fillId="0" borderId="0" pivotButton="0" quotePrefix="0" xfId="0"/>
    <xf numFmtId="0" fontId="4" fillId="0" borderId="0" pivotButton="0" quotePrefix="0" xfId="0"/>
    <xf numFmtId="0" fontId="3" fillId="2" borderId="0" pivotButton="0" quotePrefix="0" xfId="0"/>
    <xf numFmtId="0" fontId="2" fillId="0" borderId="0" pivotButton="0" quotePrefix="0" xfId="0"/>
    <xf numFmtId="0" fontId="3" fillId="5" borderId="0" applyAlignment="1" pivotButton="0" quotePrefix="0" xfId="0">
      <alignment horizontal="center" vertical="center"/>
    </xf>
    <xf numFmtId="167" fontId="8" fillId="6" borderId="0" applyAlignment="1" pivotButton="0" quotePrefix="0" xfId="0">
      <alignment horizontal="center" vertical="center"/>
    </xf>
    <xf numFmtId="9" fontId="8" fillId="6" borderId="0" applyAlignment="1" pivotButton="0" quotePrefix="0" xfId="0">
      <alignment horizontal="center" vertical="center"/>
    </xf>
    <xf numFmtId="0" fontId="8" fillId="6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5" fillId="0" borderId="0" pivotButton="0" quotePrefix="0" xfId="0"/>
    <xf numFmtId="165" fontId="0" fillId="3" borderId="1" pivotButton="0" quotePrefix="0" xfId="0"/>
    <xf numFmtId="166" fontId="0" fillId="3" borderId="1" pivotButton="0" quotePrefix="0" xfId="0"/>
    <xf numFmtId="0" fontId="3" fillId="5" borderId="1" applyAlignment="1" pivotButton="0" quotePrefix="0" xfId="0">
      <alignment horizontal="center" vertical="center"/>
    </xf>
    <xf numFmtId="0" fontId="0" fillId="3" borderId="1" pivotButton="0" quotePrefix="0" xfId="0"/>
    <xf numFmtId="0" fontId="6" fillId="0" borderId="0" pivotButton="0" quotePrefix="0" xfId="0"/>
    <xf numFmtId="166" fontId="6" fillId="0" borderId="1" pivotButton="0" quotePrefix="0" xfId="0"/>
    <xf numFmtId="166" fontId="6" fillId="6" borderId="1" pivotButton="0" quotePrefix="0" xfId="0"/>
    <xf numFmtId="1" fontId="6" fillId="3" borderId="1" pivotButton="0" quotePrefix="0" xfId="0"/>
    <xf numFmtId="167" fontId="0" fillId="3" borderId="1" pivotButton="0" quotePrefix="0" xfId="0"/>
    <xf numFmtId="167" fontId="0" fillId="4" borderId="1" pivotButton="0" quotePrefix="0" xfId="0"/>
    <xf numFmtId="167" fontId="6" fillId="0" borderId="0" pivotButton="0" quotePrefix="0" xfId="0"/>
    <xf numFmtId="167" fontId="0" fillId="0" borderId="0" pivotButton="0" quotePrefix="0" xfId="0"/>
    <xf numFmtId="167" fontId="0" fillId="0" borderId="1" pivotButton="0" quotePrefix="0" xfId="0"/>
    <xf numFmtId="0" fontId="7" fillId="5" borderId="0" pivotButton="0" quotePrefix="0" xfId="0"/>
    <xf numFmtId="167" fontId="7" fillId="5" borderId="0" pivotButton="0" quotePrefix="0" xfId="0"/>
    <xf numFmtId="0" fontId="7" fillId="2" borderId="0" pivotButton="0" quotePrefix="0" xfId="0"/>
    <xf numFmtId="167" fontId="7" fillId="2" borderId="0" pivotButton="0" quotePrefix="0" xfId="0"/>
    <xf numFmtId="167" fontId="6" fillId="0" borderId="1" pivotButton="0" quotePrefix="0" xfId="0"/>
    <xf numFmtId="165" fontId="0" fillId="4" borderId="1" pivotButton="0" quotePrefix="0" xfId="0"/>
    <xf numFmtId="0" fontId="0" fillId="4" borderId="1" pivotButton="0" quotePrefix="0" xfId="0"/>
    <xf numFmtId="166" fontId="0" fillId="4" borderId="1" pivotButton="0" quotePrefix="0" xfId="0"/>
    <xf numFmtId="165" fontId="0" fillId="0" borderId="1" pivotButton="0" quotePrefix="0" xfId="0"/>
    <xf numFmtId="0" fontId="0" fillId="0" borderId="1" pivotButton="0" quotePrefix="0" xfId="0"/>
    <xf numFmtId="166" fontId="0" fillId="0" borderId="1" pivotButton="0" quotePrefix="0" xfId="0"/>
    <xf numFmtId="10" fontId="0" fillId="3" borderId="1" pivotButton="0" quotePrefix="0" xfId="0"/>
    <xf numFmtId="168" fontId="0" fillId="3" borderId="1" pivotButton="0" quotePrefix="0" xfId="0"/>
    <xf numFmtId="168" fontId="0" fillId="0" borderId="0" pivotButton="0" quotePrefix="0" xfId="0"/>
    <xf numFmtId="167" fontId="0" fillId="4" borderId="0" pivotButton="0" quotePrefix="0" xfId="0"/>
    <xf numFmtId="9" fontId="0" fillId="0" borderId="0" pivotButton="0" quotePrefix="0" xfId="0"/>
    <xf numFmtId="167" fontId="6" fillId="6" borderId="0" pivotButton="0" quotePrefix="0" xfId="0"/>
    <xf numFmtId="0" fontId="4" fillId="3" borderId="1" pivotButton="0" quotePrefix="0" xfId="0"/>
  </cellXfs>
  <cellStyles count="1">
    <cellStyle name="Normal" xfId="0" builtinId="0" hidden="0"/>
  </cellStyles>
  <dxfs count="2">
    <dxf>
      <font>
        <b val="1"/>
        <color rgb="00B91C1C"/>
      </font>
    </dxf>
    <dxf>
      <font>
        <color rgb="00B91C1C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Income vs spending by month (actual)</a:t>
            </a:r>
          </a:p>
        </rich>
      </tx>
    </title>
    <plotArea>
      <barChart>
        <barDir val="col"/>
        <grouping val="clustered"/>
        <ser>
          <idx val="0"/>
          <order val="0"/>
          <tx>
            <v>Income</v>
          </tx>
          <spPr>
            <a:ln>
              <a:prstDash val="solid"/>
            </a:ln>
          </spPr>
          <cat>
            <numRef>
              <f>'Monthly Budget'!$D$4:$O$4</f>
            </numRef>
          </cat>
          <val>
            <numRef>
              <f>'Monthly Budget'!$D$37:$O$37</f>
            </numRef>
          </val>
        </ser>
        <ser>
          <idx val="1"/>
          <order val="1"/>
          <tx>
            <v>Spending</v>
          </tx>
          <spPr>
            <a:ln>
              <a:prstDash val="solid"/>
            </a:ln>
          </spPr>
          <cat>
            <numRef>
              <f>'Monthly Budget'!$D$4:$O$4</f>
            </numRef>
          </cat>
          <val>
            <numRef>
              <f>'Monthly Budget'!$D$38:$O$38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Net worth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'Net Worth'!M4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'Net Worth'!$A$5:$A$40</f>
            </numRef>
          </cat>
          <val>
            <numRef>
              <f>'Net Worth'!$M$5:$M$40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13</row>
      <rowOff>0</rowOff>
    </from>
    <ext cx="936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15</col>
      <colOff>0</colOff>
      <row>3</row>
      <rowOff>0</rowOff>
    </from>
    <ext cx="720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FBBF24"/>
    <outlinePr summaryBelow="1" summaryRight="1"/>
    <pageSetUpPr/>
  </sheetPr>
  <dimension ref="B2:B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1" t="inlineStr">
        <is>
          <t>The Paycheck Budget System</t>
        </is>
      </c>
    </row>
    <row r="3">
      <c r="B3" s="2" t="inlineStr">
        <is>
          <t>A complete money system: budget by paycheck, crush your debt, watch your net worth climb.</t>
        </is>
      </c>
    </row>
    <row r="4">
      <c r="B4" s="3" t="inlineStr"/>
    </row>
    <row r="5">
      <c r="B5" s="4" t="inlineStr">
        <is>
          <t>SET UP IN 15 MINUTES</t>
        </is>
      </c>
    </row>
    <row r="6">
      <c r="B6" s="3" t="inlineStr">
        <is>
          <t>1.  Categories tab — rename the categories to match your life (yellow cells are always yours to edit).</t>
        </is>
      </c>
    </row>
    <row r="7">
      <c r="B7" s="3" t="inlineStr">
        <is>
          <t>2.  Monthly Budget tab — set the year, then put a planned amount next to every category.</t>
        </is>
      </c>
    </row>
    <row r="8">
      <c r="B8" s="3" t="inlineStr">
        <is>
          <t xml:space="preserve">    Zero-based rule: keep going until 'Left to budget' reads $0 — every dollar gets a job.</t>
        </is>
      </c>
    </row>
    <row r="9">
      <c r="B9" s="3" t="inlineStr">
        <is>
          <t>3.  Paycheck Plan tab — before each payday, split that check across bills, savings and spending</t>
        </is>
      </c>
    </row>
    <row r="10">
      <c r="B10" s="3" t="inlineStr">
        <is>
          <t xml:space="preserve">    until 'Left to assign' hits $0. This is the habit that makes budgets finally stick.</t>
        </is>
      </c>
    </row>
    <row r="11">
      <c r="B11" s="3" t="inlineStr">
        <is>
          <t>4.  Debt Payoff tab — list your debts in attack order, set your extra payment, and see your</t>
        </is>
      </c>
    </row>
    <row r="12">
      <c r="B12" s="3" t="inlineStr">
        <is>
          <t xml:space="preserve">    debt-free date instantly. Try snowball vs avalanche order and compare.</t>
        </is>
      </c>
    </row>
    <row r="13">
      <c r="B13" s="3" t="inlineStr">
        <is>
          <t>5.  Transactions tab — log spending as it happens (takes ~2 min/day). The Monthly Budget and</t>
        </is>
      </c>
    </row>
    <row r="14">
      <c r="B14" s="3" t="inlineStr">
        <is>
          <t xml:space="preserve">    Dashboard fill themselves in.</t>
        </is>
      </c>
    </row>
    <row r="15">
      <c r="B15" s="3" t="inlineStr">
        <is>
          <t>6.  Once a month: update Net Worth and your Savings Goals. That's the whole system.</t>
        </is>
      </c>
    </row>
    <row r="16">
      <c r="B16" s="3" t="inlineStr"/>
    </row>
    <row r="17">
      <c r="B17" s="4" t="inlineStr">
        <is>
          <t>HOW TO READ THE COLORS</t>
        </is>
      </c>
    </row>
    <row r="18">
      <c r="B18" s="3" t="inlineStr">
        <is>
          <t>Yellow cells = type here.   Everything else calculates itself — no formulas to maintain.</t>
        </is>
      </c>
    </row>
    <row r="19">
      <c r="B19" s="3" t="inlineStr">
        <is>
          <t>Red numbers = overspent or overdue. Green bars/fills = progress.</t>
        </is>
      </c>
    </row>
    <row r="20">
      <c r="B20" s="3" t="inlineStr"/>
    </row>
    <row r="21">
      <c r="B21" s="4" t="inlineStr">
        <is>
          <t>THE WEEKLY 10-MINUTE MONEY DATE</t>
        </is>
      </c>
    </row>
    <row r="22">
      <c r="B22" s="3" t="inlineStr">
        <is>
          <t>Once a week: log receipts in Transactions, glance at the Dashboard, adjust next paycheck's plan.</t>
        </is>
      </c>
    </row>
    <row r="23">
      <c r="B23" s="3" t="inlineStr">
        <is>
          <t>People who do this one habit rarely get surprised by their own money again.</t>
        </is>
      </c>
    </row>
    <row r="24">
      <c r="B24" s="3" t="inlineStr"/>
    </row>
    <row r="25">
      <c r="B25" s="4" t="inlineStr">
        <is>
          <t>GOOGLE SHEETS USERS</t>
        </is>
      </c>
    </row>
    <row r="26">
      <c r="B26" s="3" t="inlineStr">
        <is>
          <t>Upload to Google Drive, then open with Google Sheets (File → Save as Google Sheets). All formulas work.</t>
        </is>
      </c>
    </row>
    <row r="27">
      <c r="B27" s="3" t="inlineStr"/>
    </row>
    <row r="28">
      <c r="B28" s="4" t="inlineStr">
        <is>
          <t>FINE PRINT</t>
        </is>
      </c>
    </row>
    <row r="29">
      <c r="B29" s="3" t="inlineStr">
        <is>
          <t>Personal-use license: yours forever, use on all your devices; please don't resell or redistribute.</t>
        </is>
      </c>
    </row>
    <row r="30">
      <c r="B30" s="3" t="inlineStr">
        <is>
          <t>Educational tool, not financial advice. Example numbers are illustrations only.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B4332"/>
    <outlinePr summaryBelow="1" summaryRight="1"/>
    <pageSetUpPr/>
  </sheetPr>
  <dimension ref="B2:L10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2">
      <c r="B2" s="1" t="inlineStr">
        <is>
          <t>Your Money at a Glance</t>
        </is>
      </c>
    </row>
    <row r="3">
      <c r="B3" s="5" t="inlineStr">
        <is>
          <t>Everything below updates itself from the other tabs.</t>
        </is>
      </c>
    </row>
    <row r="5">
      <c r="B5" s="6" t="inlineStr">
        <is>
          <t>Planned income / mo</t>
        </is>
      </c>
      <c r="E5" s="6" t="inlineStr">
        <is>
          <t>Planned spending / mo</t>
        </is>
      </c>
      <c r="H5" s="6" t="inlineStr">
        <is>
          <t>Left to budget</t>
        </is>
      </c>
      <c r="K5" s="6" t="inlineStr">
        <is>
          <t>Plan savings rate</t>
        </is>
      </c>
    </row>
    <row r="6">
      <c r="B6" s="7">
        <f>'Monthly Budget'!$C$37</f>
        <v/>
      </c>
      <c r="E6" s="7">
        <f>'Monthly Budget'!$C$38</f>
        <v/>
      </c>
      <c r="H6" s="7">
        <f>'Monthly Budget'!$C$40</f>
        <v/>
      </c>
      <c r="K6" s="8">
        <f>IF(N('Monthly Budget'!$C$37)=0,"—",('Monthly Budget'!$C$37-'Monthly Budget'!$C$38)/'Monthly Budget'!$C$37)</f>
        <v/>
      </c>
    </row>
    <row r="9">
      <c r="B9" s="6" t="inlineStr">
        <is>
          <t>Total debt</t>
        </is>
      </c>
      <c r="E9" s="6" t="inlineStr">
        <is>
          <t>Debt-free</t>
        </is>
      </c>
      <c r="H9" s="6" t="inlineStr">
        <is>
          <t>Interest you'll pay</t>
        </is>
      </c>
      <c r="K9" s="6" t="inlineStr">
        <is>
          <t>Latest net worth</t>
        </is>
      </c>
    </row>
    <row r="10">
      <c r="B10" s="7">
        <f>SUM('Debt Payoff'!$B$6:$B$13)</f>
        <v/>
      </c>
      <c r="E10" s="9">
        <f>'Debt Payoff'!$I$10</f>
        <v/>
      </c>
      <c r="H10" s="7">
        <f>'Debt Payoff'!$I$11</f>
        <v/>
      </c>
      <c r="K10" s="7">
        <f>IFERROR(LOOKUP(9.99E+307,'Net Worth'!M5:M40),"—")</f>
        <v/>
      </c>
    </row>
  </sheetData>
  <mergeCells count="16">
    <mergeCell ref="B6:C6"/>
    <mergeCell ref="E6:F6"/>
    <mergeCell ref="H6:I6"/>
    <mergeCell ref="E10:F10"/>
    <mergeCell ref="B5:C5"/>
    <mergeCell ref="H10:I10"/>
    <mergeCell ref="B10:C10"/>
    <mergeCell ref="K10:L10"/>
    <mergeCell ref="K9:L9"/>
    <mergeCell ref="E5:F5"/>
    <mergeCell ref="K5:L5"/>
    <mergeCell ref="H5:I5"/>
    <mergeCell ref="B9:C9"/>
    <mergeCell ref="K6:L6"/>
    <mergeCell ref="E9:F9"/>
    <mergeCell ref="H9:I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FBBF24"/>
    <outlinePr summaryBelow="1" summaryRight="1"/>
    <pageSetUpPr/>
  </sheetPr>
  <dimension ref="B1:N25"/>
  <sheetViews>
    <sheetView showGridLines="0" workbookViewId="0">
      <selection activeCell="A1" sqref="A1"/>
    </sheetView>
  </sheetViews>
  <sheetFormatPr baseColWidth="8" defaultRowHeight="15"/>
  <cols>
    <col width="20" customWidth="1" min="2" max="2"/>
    <col width="12" customWidth="1" min="3" max="3"/>
    <col width="3" customWidth="1" min="4" max="4"/>
    <col width="20" customWidth="1" min="5" max="5"/>
    <col width="12" customWidth="1" min="6" max="6"/>
    <col width="3" customWidth="1" min="7" max="7"/>
    <col width="20" customWidth="1" min="8" max="8"/>
    <col width="12" customWidth="1" min="9" max="9"/>
    <col width="3" customWidth="1" min="10" max="10"/>
    <col width="20" customWidth="1" min="11" max="11"/>
    <col width="12" customWidth="1" min="12" max="12"/>
    <col width="3" customWidth="1" min="13" max="13"/>
  </cols>
  <sheetData>
    <row r="1">
      <c r="B1" s="1" t="inlineStr">
        <is>
          <t>Paycheck Plan</t>
        </is>
      </c>
    </row>
    <row r="2">
      <c r="B2" s="5" t="inlineStr">
        <is>
          <t>Budget by paycheck, not by month. Before each payday, give every dollar of that check a job until 'Left to assign' hits $0.</t>
        </is>
      </c>
    </row>
    <row r="4">
      <c r="B4" s="10" t="inlineStr">
        <is>
          <t>Paycheck 1</t>
        </is>
      </c>
      <c r="C4" s="11" t="n"/>
      <c r="E4" s="10" t="inlineStr">
        <is>
          <t>Paycheck 2</t>
        </is>
      </c>
      <c r="F4" s="11" t="n"/>
      <c r="H4" s="10" t="inlineStr">
        <is>
          <t>Paycheck 3</t>
        </is>
      </c>
      <c r="I4" s="11" t="n"/>
      <c r="K4" s="10" t="inlineStr">
        <is>
          <t>Paycheck 4</t>
        </is>
      </c>
      <c r="L4" s="11" t="n"/>
      <c r="N4" s="5" t="inlineStr">
        <is>
          <t>Tip: copy this tab (right-click the tab name → Duplicate) once per month.</t>
        </is>
      </c>
    </row>
    <row r="5">
      <c r="B5" s="12" t="inlineStr">
        <is>
          <t>Pay date</t>
        </is>
      </c>
      <c r="C5" s="13" t="n">
        <v>46024</v>
      </c>
      <c r="E5" s="12" t="inlineStr">
        <is>
          <t>Pay date</t>
        </is>
      </c>
      <c r="F5" s="13" t="n"/>
      <c r="H5" s="12" t="inlineStr">
        <is>
          <t>Pay date</t>
        </is>
      </c>
      <c r="I5" s="13" t="n"/>
      <c r="K5" s="12" t="inlineStr">
        <is>
          <t>Pay date</t>
        </is>
      </c>
      <c r="L5" s="13" t="n"/>
    </row>
    <row r="6">
      <c r="B6" s="12" t="inlineStr">
        <is>
          <t>Amount</t>
        </is>
      </c>
      <c r="C6" s="14" t="n">
        <v>2150</v>
      </c>
      <c r="E6" s="12" t="inlineStr">
        <is>
          <t>Amount</t>
        </is>
      </c>
      <c r="F6" s="14" t="n"/>
      <c r="H6" s="12" t="inlineStr">
        <is>
          <t>Amount</t>
        </is>
      </c>
      <c r="I6" s="14" t="n"/>
      <c r="K6" s="12" t="inlineStr">
        <is>
          <t>Amount</t>
        </is>
      </c>
      <c r="L6" s="14" t="n"/>
    </row>
    <row r="7">
      <c r="B7" s="15" t="inlineStr">
        <is>
          <t>Item</t>
        </is>
      </c>
      <c r="C7" s="15" t="inlineStr">
        <is>
          <t>Planned</t>
        </is>
      </c>
      <c r="E7" s="15" t="inlineStr">
        <is>
          <t>Item</t>
        </is>
      </c>
      <c r="F7" s="15" t="inlineStr">
        <is>
          <t>Planned</t>
        </is>
      </c>
      <c r="H7" s="15" t="inlineStr">
        <is>
          <t>Item</t>
        </is>
      </c>
      <c r="I7" s="15" t="inlineStr">
        <is>
          <t>Planned</t>
        </is>
      </c>
      <c r="K7" s="15" t="inlineStr">
        <is>
          <t>Item</t>
        </is>
      </c>
      <c r="L7" s="15" t="inlineStr">
        <is>
          <t>Planned</t>
        </is>
      </c>
    </row>
    <row r="8">
      <c r="B8" s="16" t="inlineStr">
        <is>
          <t>Rent / Mortgage</t>
        </is>
      </c>
      <c r="C8" s="14" t="n">
        <v>700</v>
      </c>
      <c r="E8" s="16" t="n"/>
      <c r="F8" s="14" t="n"/>
      <c r="H8" s="16" t="n"/>
      <c r="I8" s="14" t="n"/>
      <c r="K8" s="16" t="n"/>
      <c r="L8" s="14" t="n"/>
    </row>
    <row r="9">
      <c r="B9" s="16" t="inlineStr">
        <is>
          <t>Electric &amp; water</t>
        </is>
      </c>
      <c r="C9" s="14" t="n">
        <v>120</v>
      </c>
      <c r="E9" s="16" t="n"/>
      <c r="F9" s="14" t="n"/>
      <c r="H9" s="16" t="n"/>
      <c r="I9" s="14" t="n"/>
      <c r="K9" s="16" t="n"/>
      <c r="L9" s="14" t="n"/>
    </row>
    <row r="10">
      <c r="B10" s="16" t="inlineStr">
        <is>
          <t>Groceries (2 wks)</t>
        </is>
      </c>
      <c r="C10" s="14" t="n">
        <v>250</v>
      </c>
      <c r="E10" s="16" t="n"/>
      <c r="F10" s="14" t="n"/>
      <c r="H10" s="16" t="n"/>
      <c r="I10" s="14" t="n"/>
      <c r="K10" s="16" t="n"/>
      <c r="L10" s="14" t="n"/>
    </row>
    <row r="11">
      <c r="B11" s="16" t="inlineStr">
        <is>
          <t>Fuel</t>
        </is>
      </c>
      <c r="C11" s="14" t="n">
        <v>80</v>
      </c>
      <c r="E11" s="16" t="n"/>
      <c r="F11" s="14" t="n"/>
      <c r="H11" s="16" t="n"/>
      <c r="I11" s="14" t="n"/>
      <c r="K11" s="16" t="n"/>
      <c r="L11" s="14" t="n"/>
    </row>
    <row r="12">
      <c r="B12" s="16" t="inlineStr">
        <is>
          <t>Emergency fund</t>
        </is>
      </c>
      <c r="C12" s="14" t="n">
        <v>200</v>
      </c>
      <c r="E12" s="16" t="n"/>
      <c r="F12" s="14" t="n"/>
      <c r="H12" s="16" t="n"/>
      <c r="I12" s="14" t="n"/>
      <c r="K12" s="16" t="n"/>
      <c r="L12" s="14" t="n"/>
    </row>
    <row r="13">
      <c r="B13" s="16" t="inlineStr">
        <is>
          <t>Debt payment</t>
        </is>
      </c>
      <c r="C13" s="14" t="n">
        <v>300</v>
      </c>
      <c r="E13" s="16" t="n"/>
      <c r="F13" s="14" t="n"/>
      <c r="H13" s="16" t="n"/>
      <c r="I13" s="14" t="n"/>
      <c r="K13" s="16" t="n"/>
      <c r="L13" s="14" t="n"/>
    </row>
    <row r="14">
      <c r="B14" s="16" t="inlineStr">
        <is>
          <t>Subscriptions</t>
        </is>
      </c>
      <c r="C14" s="14" t="n">
        <v>30</v>
      </c>
      <c r="E14" s="16" t="n"/>
      <c r="F14" s="14" t="n"/>
      <c r="H14" s="16" t="n"/>
      <c r="I14" s="14" t="n"/>
      <c r="K14" s="16" t="n"/>
      <c r="L14" s="14" t="n"/>
    </row>
    <row r="15">
      <c r="B15" s="16" t="inlineStr">
        <is>
          <t>Fun money</t>
        </is>
      </c>
      <c r="C15" s="14" t="n">
        <v>75</v>
      </c>
      <c r="E15" s="16" t="n"/>
      <c r="F15" s="14" t="n"/>
      <c r="H15" s="16" t="n"/>
      <c r="I15" s="14" t="n"/>
      <c r="K15" s="16" t="n"/>
      <c r="L15" s="14" t="n"/>
    </row>
    <row r="16">
      <c r="B16" s="16" t="inlineStr">
        <is>
          <t>Sinking funds</t>
        </is>
      </c>
      <c r="C16" s="14" t="n">
        <v>150</v>
      </c>
      <c r="E16" s="16" t="n"/>
      <c r="F16" s="14" t="n"/>
      <c r="H16" s="16" t="n"/>
      <c r="I16" s="14" t="n"/>
      <c r="K16" s="16" t="n"/>
      <c r="L16" s="14" t="n"/>
    </row>
    <row r="17">
      <c r="B17" s="16" t="inlineStr">
        <is>
          <t>Restaurants</t>
        </is>
      </c>
      <c r="C17" s="14" t="n">
        <v>60</v>
      </c>
      <c r="E17" s="16" t="n"/>
      <c r="F17" s="14" t="n"/>
      <c r="H17" s="16" t="n"/>
      <c r="I17" s="14" t="n"/>
      <c r="K17" s="16" t="n"/>
      <c r="L17" s="14" t="n"/>
    </row>
    <row r="18">
      <c r="B18" s="16" t="inlineStr">
        <is>
          <t>Buffer / carryover</t>
        </is>
      </c>
      <c r="C18" s="14" t="n">
        <v>185</v>
      </c>
      <c r="E18" s="16" t="n"/>
      <c r="F18" s="14" t="n"/>
      <c r="H18" s="16" t="n"/>
      <c r="I18" s="14" t="n"/>
      <c r="K18" s="16" t="n"/>
      <c r="L18" s="14" t="n"/>
    </row>
    <row r="19">
      <c r="B19" s="16" t="n"/>
      <c r="C19" s="14" t="n"/>
      <c r="E19" s="16" t="n"/>
      <c r="F19" s="14" t="n"/>
      <c r="H19" s="16" t="n"/>
      <c r="I19" s="14" t="n"/>
      <c r="K19" s="16" t="n"/>
      <c r="L19" s="14" t="n"/>
    </row>
    <row r="20">
      <c r="B20" s="16" t="n"/>
      <c r="C20" s="14" t="n"/>
      <c r="E20" s="16" t="n"/>
      <c r="F20" s="14" t="n"/>
      <c r="H20" s="16" t="n"/>
      <c r="I20" s="14" t="n"/>
      <c r="K20" s="16" t="n"/>
      <c r="L20" s="14" t="n"/>
    </row>
    <row r="21">
      <c r="B21" s="16" t="n"/>
      <c r="C21" s="14" t="n"/>
      <c r="E21" s="16" t="n"/>
      <c r="F21" s="14" t="n"/>
      <c r="H21" s="16" t="n"/>
      <c r="I21" s="14" t="n"/>
      <c r="K21" s="16" t="n"/>
      <c r="L21" s="14" t="n"/>
    </row>
    <row r="22">
      <c r="B22" s="16" t="n"/>
      <c r="C22" s="14" t="n"/>
      <c r="E22" s="16" t="n"/>
      <c r="F22" s="14" t="n"/>
      <c r="H22" s="16" t="n"/>
      <c r="I22" s="14" t="n"/>
      <c r="K22" s="16" t="n"/>
      <c r="L22" s="14" t="n"/>
    </row>
    <row r="23">
      <c r="B23" s="16" t="n"/>
      <c r="C23" s="14" t="n"/>
      <c r="E23" s="16" t="n"/>
      <c r="F23" s="14" t="n"/>
      <c r="H23" s="16" t="n"/>
      <c r="I23" s="14" t="n"/>
      <c r="K23" s="16" t="n"/>
      <c r="L23" s="14" t="n"/>
    </row>
    <row r="24">
      <c r="B24" s="17" t="inlineStr">
        <is>
          <t>Assigned</t>
        </is>
      </c>
      <c r="C24" s="18">
        <f>SUM(C8:C23)</f>
        <v/>
      </c>
      <c r="E24" s="17" t="inlineStr">
        <is>
          <t>Assigned</t>
        </is>
      </c>
      <c r="F24" s="18">
        <f>SUM(F8:F23)</f>
        <v/>
      </c>
      <c r="H24" s="17" t="inlineStr">
        <is>
          <t>Assigned</t>
        </is>
      </c>
      <c r="I24" s="18">
        <f>SUM(I8:I23)</f>
        <v/>
      </c>
      <c r="K24" s="17" t="inlineStr">
        <is>
          <t>Assigned</t>
        </is>
      </c>
      <c r="L24" s="18">
        <f>SUM(L8:L23)</f>
        <v/>
      </c>
    </row>
    <row r="25">
      <c r="B25" s="17" t="inlineStr">
        <is>
          <t>Left to assign</t>
        </is>
      </c>
      <c r="C25" s="19">
        <f>C6-C24</f>
        <v/>
      </c>
      <c r="E25" s="17" t="inlineStr">
        <is>
          <t>Left to assign</t>
        </is>
      </c>
      <c r="F25" s="19">
        <f>F6-F24</f>
        <v/>
      </c>
      <c r="H25" s="17" t="inlineStr">
        <is>
          <t>Left to assign</t>
        </is>
      </c>
      <c r="I25" s="19">
        <f>I6-I24</f>
        <v/>
      </c>
      <c r="K25" s="17" t="inlineStr">
        <is>
          <t>Left to assign</t>
        </is>
      </c>
      <c r="L25" s="19">
        <f>L6-L24</f>
        <v/>
      </c>
    </row>
  </sheetData>
  <mergeCells count="4">
    <mergeCell ref="K4:L4"/>
    <mergeCell ref="E4:F4"/>
    <mergeCell ref="B4:C4"/>
    <mergeCell ref="H4:I4"/>
  </mergeCells>
  <conditionalFormatting sqref="C25">
    <cfRule type="cellIs" priority="1" operator="lessThan" dxfId="0">
      <formula>0</formula>
    </cfRule>
  </conditionalFormatting>
  <conditionalFormatting sqref="F25">
    <cfRule type="cellIs" priority="2" operator="lessThan" dxfId="0">
      <formula>0</formula>
    </cfRule>
  </conditionalFormatting>
  <conditionalFormatting sqref="I25">
    <cfRule type="cellIs" priority="3" operator="lessThan" dxfId="0">
      <formula>0</formula>
    </cfRule>
  </conditionalFormatting>
  <conditionalFormatting sqref="L25">
    <cfRule type="cellIs" priority="4" operator="lessThan" dxfId="0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4D399"/>
    <outlinePr summaryBelow="1" summaryRight="1"/>
    <pageSetUpPr/>
  </sheetPr>
  <dimension ref="A1:R41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24" customWidth="1" min="2" max="2"/>
    <col width="13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Monthly Budget</t>
        </is>
      </c>
    </row>
    <row r="2">
      <c r="A2" s="12" t="inlineStr">
        <is>
          <t>Year</t>
        </is>
      </c>
      <c r="B2" s="20" t="n">
        <v>2026</v>
      </c>
      <c r="C2" s="5" t="inlineStr">
        <is>
          <t>Set your Monthly Plan in column C. Actuals fill themselves in from the Transactions tab.</t>
        </is>
      </c>
    </row>
    <row r="4">
      <c r="A4" s="10" t="inlineStr">
        <is>
          <t>Group</t>
        </is>
      </c>
      <c r="B4" s="10" t="inlineStr">
        <is>
          <t>Category</t>
        </is>
      </c>
      <c r="C4" s="10" t="inlineStr">
        <is>
          <t>Monthly Plan</t>
        </is>
      </c>
      <c r="D4" s="10" t="inlineStr">
        <is>
          <t>Jan</t>
        </is>
      </c>
      <c r="E4" s="10" t="inlineStr">
        <is>
          <t>Feb</t>
        </is>
      </c>
      <c r="F4" s="10" t="inlineStr">
        <is>
          <t>Mar</t>
        </is>
      </c>
      <c r="G4" s="10" t="inlineStr">
        <is>
          <t>Apr</t>
        </is>
      </c>
      <c r="H4" s="10" t="inlineStr">
        <is>
          <t>May</t>
        </is>
      </c>
      <c r="I4" s="10" t="inlineStr">
        <is>
          <t>Jun</t>
        </is>
      </c>
      <c r="J4" s="10" t="inlineStr">
        <is>
          <t>Jul</t>
        </is>
      </c>
      <c r="K4" s="10" t="inlineStr">
        <is>
          <t>Aug</t>
        </is>
      </c>
      <c r="L4" s="10" t="inlineStr">
        <is>
          <t>Sep</t>
        </is>
      </c>
      <c r="M4" s="10" t="inlineStr">
        <is>
          <t>Oct</t>
        </is>
      </c>
      <c r="N4" s="10" t="inlineStr">
        <is>
          <t>Nov</t>
        </is>
      </c>
      <c r="O4" s="10" t="inlineStr">
        <is>
          <t>Dec</t>
        </is>
      </c>
      <c r="P4" s="10" t="inlineStr">
        <is>
          <t>Total</t>
        </is>
      </c>
      <c r="Q4" s="10" t="inlineStr">
        <is>
          <t>Avg / mo</t>
        </is>
      </c>
      <c r="R4" s="10" t="inlineStr">
        <is>
          <t>Plan − Avg</t>
        </is>
      </c>
    </row>
    <row r="5">
      <c r="A5" s="12" t="inlineStr">
        <is>
          <t>Income</t>
        </is>
      </c>
      <c r="B5" s="3">
        <f>Categories!$B$5</f>
        <v/>
      </c>
      <c r="C5" s="21" t="n"/>
      <c r="D5" s="22">
        <f>SUMIFS(Transactions!$D$5:$D$704,Transactions!$C$5:$C$704,$B5,Transactions!$A$5:$A$704,"&gt;="&amp;DATE($B$2,1,1),Transactions!$A$5:$A$704,"&lt;"&amp;DATE($B$2,2,1))</f>
        <v/>
      </c>
      <c r="E5" s="22">
        <f>SUMIFS(Transactions!$D$5:$D$704,Transactions!$C$5:$C$704,$B5,Transactions!$A$5:$A$704,"&gt;="&amp;DATE($B$2,2,1),Transactions!$A$5:$A$704,"&lt;"&amp;DATE($B$2,3,1))</f>
        <v/>
      </c>
      <c r="F5" s="22">
        <f>SUMIFS(Transactions!$D$5:$D$704,Transactions!$C$5:$C$704,$B5,Transactions!$A$5:$A$704,"&gt;="&amp;DATE($B$2,3,1),Transactions!$A$5:$A$704,"&lt;"&amp;DATE($B$2,4,1))</f>
        <v/>
      </c>
      <c r="G5" s="22">
        <f>SUMIFS(Transactions!$D$5:$D$704,Transactions!$C$5:$C$704,$B5,Transactions!$A$5:$A$704,"&gt;="&amp;DATE($B$2,4,1),Transactions!$A$5:$A$704,"&lt;"&amp;DATE($B$2,5,1))</f>
        <v/>
      </c>
      <c r="H5" s="22">
        <f>SUMIFS(Transactions!$D$5:$D$704,Transactions!$C$5:$C$704,$B5,Transactions!$A$5:$A$704,"&gt;="&amp;DATE($B$2,5,1),Transactions!$A$5:$A$704,"&lt;"&amp;DATE($B$2,6,1))</f>
        <v/>
      </c>
      <c r="I5" s="22">
        <f>SUMIFS(Transactions!$D$5:$D$704,Transactions!$C$5:$C$704,$B5,Transactions!$A$5:$A$704,"&gt;="&amp;DATE($B$2,6,1),Transactions!$A$5:$A$704,"&lt;"&amp;DATE($B$2,7,1))</f>
        <v/>
      </c>
      <c r="J5" s="22">
        <f>SUMIFS(Transactions!$D$5:$D$704,Transactions!$C$5:$C$704,$B5,Transactions!$A$5:$A$704,"&gt;="&amp;DATE($B$2,7,1),Transactions!$A$5:$A$704,"&lt;"&amp;DATE($B$2,8,1))</f>
        <v/>
      </c>
      <c r="K5" s="22">
        <f>SUMIFS(Transactions!$D$5:$D$704,Transactions!$C$5:$C$704,$B5,Transactions!$A$5:$A$704,"&gt;="&amp;DATE($B$2,8,1),Transactions!$A$5:$A$704,"&lt;"&amp;DATE($B$2,9,1))</f>
        <v/>
      </c>
      <c r="L5" s="22">
        <f>SUMIFS(Transactions!$D$5:$D$704,Transactions!$C$5:$C$704,$B5,Transactions!$A$5:$A$704,"&gt;="&amp;DATE($B$2,9,1),Transactions!$A$5:$A$704,"&lt;"&amp;DATE($B$2,10,1))</f>
        <v/>
      </c>
      <c r="M5" s="22">
        <f>SUMIFS(Transactions!$D$5:$D$704,Transactions!$C$5:$C$704,$B5,Transactions!$A$5:$A$704,"&gt;="&amp;DATE($B$2,10,1),Transactions!$A$5:$A$704,"&lt;"&amp;DATE($B$2,11,1))</f>
        <v/>
      </c>
      <c r="N5" s="22">
        <f>SUMIFS(Transactions!$D$5:$D$704,Transactions!$C$5:$C$704,$B5,Transactions!$A$5:$A$704,"&gt;="&amp;DATE($B$2,11,1),Transactions!$A$5:$A$704,"&lt;"&amp;DATE($B$2,12,1))</f>
        <v/>
      </c>
      <c r="O5" s="22">
        <f>SUMIFS(Transactions!$D$5:$D$704,Transactions!$C$5:$C$704,$B5,Transactions!$A$5:$A$704,"&gt;="&amp;DATE($B$2,12,1),Transactions!$A$5:$A$704,"&lt;"&amp;DATE($B$2,13,1))</f>
        <v/>
      </c>
      <c r="P5" s="23">
        <f>SUM(D5:O5)</f>
        <v/>
      </c>
      <c r="Q5" s="24">
        <f>ROUND(P5/12,0)</f>
        <v/>
      </c>
      <c r="R5" s="24">
        <f>C5-Q5</f>
        <v/>
      </c>
    </row>
    <row r="6">
      <c r="A6" s="12" t="inlineStr"/>
      <c r="B6" s="3">
        <f>Categories!$B$6</f>
        <v/>
      </c>
      <c r="C6" s="21" t="n"/>
      <c r="D6" s="25">
        <f>SUMIFS(Transactions!$D$5:$D$704,Transactions!$C$5:$C$704,$B6,Transactions!$A$5:$A$704,"&gt;="&amp;DATE($B$2,1,1),Transactions!$A$5:$A$704,"&lt;"&amp;DATE($B$2,2,1))</f>
        <v/>
      </c>
      <c r="E6" s="25">
        <f>SUMIFS(Transactions!$D$5:$D$704,Transactions!$C$5:$C$704,$B6,Transactions!$A$5:$A$704,"&gt;="&amp;DATE($B$2,2,1),Transactions!$A$5:$A$704,"&lt;"&amp;DATE($B$2,3,1))</f>
        <v/>
      </c>
      <c r="F6" s="25">
        <f>SUMIFS(Transactions!$D$5:$D$704,Transactions!$C$5:$C$704,$B6,Transactions!$A$5:$A$704,"&gt;="&amp;DATE($B$2,3,1),Transactions!$A$5:$A$704,"&lt;"&amp;DATE($B$2,4,1))</f>
        <v/>
      </c>
      <c r="G6" s="25">
        <f>SUMIFS(Transactions!$D$5:$D$704,Transactions!$C$5:$C$704,$B6,Transactions!$A$5:$A$704,"&gt;="&amp;DATE($B$2,4,1),Transactions!$A$5:$A$704,"&lt;"&amp;DATE($B$2,5,1))</f>
        <v/>
      </c>
      <c r="H6" s="25">
        <f>SUMIFS(Transactions!$D$5:$D$704,Transactions!$C$5:$C$704,$B6,Transactions!$A$5:$A$704,"&gt;="&amp;DATE($B$2,5,1),Transactions!$A$5:$A$704,"&lt;"&amp;DATE($B$2,6,1))</f>
        <v/>
      </c>
      <c r="I6" s="25">
        <f>SUMIFS(Transactions!$D$5:$D$704,Transactions!$C$5:$C$704,$B6,Transactions!$A$5:$A$704,"&gt;="&amp;DATE($B$2,6,1),Transactions!$A$5:$A$704,"&lt;"&amp;DATE($B$2,7,1))</f>
        <v/>
      </c>
      <c r="J6" s="25">
        <f>SUMIFS(Transactions!$D$5:$D$704,Transactions!$C$5:$C$704,$B6,Transactions!$A$5:$A$704,"&gt;="&amp;DATE($B$2,7,1),Transactions!$A$5:$A$704,"&lt;"&amp;DATE($B$2,8,1))</f>
        <v/>
      </c>
      <c r="K6" s="25">
        <f>SUMIFS(Transactions!$D$5:$D$704,Transactions!$C$5:$C$704,$B6,Transactions!$A$5:$A$704,"&gt;="&amp;DATE($B$2,8,1),Transactions!$A$5:$A$704,"&lt;"&amp;DATE($B$2,9,1))</f>
        <v/>
      </c>
      <c r="L6" s="25">
        <f>SUMIFS(Transactions!$D$5:$D$704,Transactions!$C$5:$C$704,$B6,Transactions!$A$5:$A$704,"&gt;="&amp;DATE($B$2,9,1),Transactions!$A$5:$A$704,"&lt;"&amp;DATE($B$2,10,1))</f>
        <v/>
      </c>
      <c r="M6" s="25">
        <f>SUMIFS(Transactions!$D$5:$D$704,Transactions!$C$5:$C$704,$B6,Transactions!$A$5:$A$704,"&gt;="&amp;DATE($B$2,10,1),Transactions!$A$5:$A$704,"&lt;"&amp;DATE($B$2,11,1))</f>
        <v/>
      </c>
      <c r="N6" s="25">
        <f>SUMIFS(Transactions!$D$5:$D$704,Transactions!$C$5:$C$704,$B6,Transactions!$A$5:$A$704,"&gt;="&amp;DATE($B$2,11,1),Transactions!$A$5:$A$704,"&lt;"&amp;DATE($B$2,12,1))</f>
        <v/>
      </c>
      <c r="O6" s="25">
        <f>SUMIFS(Transactions!$D$5:$D$704,Transactions!$C$5:$C$704,$B6,Transactions!$A$5:$A$704,"&gt;="&amp;DATE($B$2,12,1),Transactions!$A$5:$A$704,"&lt;"&amp;DATE($B$2,13,1))</f>
        <v/>
      </c>
      <c r="P6" s="23">
        <f>SUM(D6:O6)</f>
        <v/>
      </c>
      <c r="Q6" s="24">
        <f>ROUND(P6/12,0)</f>
        <v/>
      </c>
      <c r="R6" s="24">
        <f>C6-Q6</f>
        <v/>
      </c>
    </row>
    <row r="7">
      <c r="A7" s="12" t="inlineStr"/>
      <c r="B7" s="3">
        <f>Categories!$B$7</f>
        <v/>
      </c>
      <c r="C7" s="21" t="n"/>
      <c r="D7" s="22">
        <f>SUMIFS(Transactions!$D$5:$D$704,Transactions!$C$5:$C$704,$B7,Transactions!$A$5:$A$704,"&gt;="&amp;DATE($B$2,1,1),Transactions!$A$5:$A$704,"&lt;"&amp;DATE($B$2,2,1))</f>
        <v/>
      </c>
      <c r="E7" s="22">
        <f>SUMIFS(Transactions!$D$5:$D$704,Transactions!$C$5:$C$704,$B7,Transactions!$A$5:$A$704,"&gt;="&amp;DATE($B$2,2,1),Transactions!$A$5:$A$704,"&lt;"&amp;DATE($B$2,3,1))</f>
        <v/>
      </c>
      <c r="F7" s="22">
        <f>SUMIFS(Transactions!$D$5:$D$704,Transactions!$C$5:$C$704,$B7,Transactions!$A$5:$A$704,"&gt;="&amp;DATE($B$2,3,1),Transactions!$A$5:$A$704,"&lt;"&amp;DATE($B$2,4,1))</f>
        <v/>
      </c>
      <c r="G7" s="22">
        <f>SUMIFS(Transactions!$D$5:$D$704,Transactions!$C$5:$C$704,$B7,Transactions!$A$5:$A$704,"&gt;="&amp;DATE($B$2,4,1),Transactions!$A$5:$A$704,"&lt;"&amp;DATE($B$2,5,1))</f>
        <v/>
      </c>
      <c r="H7" s="22">
        <f>SUMIFS(Transactions!$D$5:$D$704,Transactions!$C$5:$C$704,$B7,Transactions!$A$5:$A$704,"&gt;="&amp;DATE($B$2,5,1),Transactions!$A$5:$A$704,"&lt;"&amp;DATE($B$2,6,1))</f>
        <v/>
      </c>
      <c r="I7" s="22">
        <f>SUMIFS(Transactions!$D$5:$D$704,Transactions!$C$5:$C$704,$B7,Transactions!$A$5:$A$704,"&gt;="&amp;DATE($B$2,6,1),Transactions!$A$5:$A$704,"&lt;"&amp;DATE($B$2,7,1))</f>
        <v/>
      </c>
      <c r="J7" s="22">
        <f>SUMIFS(Transactions!$D$5:$D$704,Transactions!$C$5:$C$704,$B7,Transactions!$A$5:$A$704,"&gt;="&amp;DATE($B$2,7,1),Transactions!$A$5:$A$704,"&lt;"&amp;DATE($B$2,8,1))</f>
        <v/>
      </c>
      <c r="K7" s="22">
        <f>SUMIFS(Transactions!$D$5:$D$704,Transactions!$C$5:$C$704,$B7,Transactions!$A$5:$A$704,"&gt;="&amp;DATE($B$2,8,1),Transactions!$A$5:$A$704,"&lt;"&amp;DATE($B$2,9,1))</f>
        <v/>
      </c>
      <c r="L7" s="22">
        <f>SUMIFS(Transactions!$D$5:$D$704,Transactions!$C$5:$C$704,$B7,Transactions!$A$5:$A$704,"&gt;="&amp;DATE($B$2,9,1),Transactions!$A$5:$A$704,"&lt;"&amp;DATE($B$2,10,1))</f>
        <v/>
      </c>
      <c r="M7" s="22">
        <f>SUMIFS(Transactions!$D$5:$D$704,Transactions!$C$5:$C$704,$B7,Transactions!$A$5:$A$704,"&gt;="&amp;DATE($B$2,10,1),Transactions!$A$5:$A$704,"&lt;"&amp;DATE($B$2,11,1))</f>
        <v/>
      </c>
      <c r="N7" s="22">
        <f>SUMIFS(Transactions!$D$5:$D$704,Transactions!$C$5:$C$704,$B7,Transactions!$A$5:$A$704,"&gt;="&amp;DATE($B$2,11,1),Transactions!$A$5:$A$704,"&lt;"&amp;DATE($B$2,12,1))</f>
        <v/>
      </c>
      <c r="O7" s="22">
        <f>SUMIFS(Transactions!$D$5:$D$704,Transactions!$C$5:$C$704,$B7,Transactions!$A$5:$A$704,"&gt;="&amp;DATE($B$2,12,1),Transactions!$A$5:$A$704,"&lt;"&amp;DATE($B$2,13,1))</f>
        <v/>
      </c>
      <c r="P7" s="23">
        <f>SUM(D7:O7)</f>
        <v/>
      </c>
      <c r="Q7" s="24">
        <f>ROUND(P7/12,0)</f>
        <v/>
      </c>
      <c r="R7" s="24">
        <f>C7-Q7</f>
        <v/>
      </c>
    </row>
    <row r="8">
      <c r="A8" s="12" t="inlineStr"/>
      <c r="B8" s="3">
        <f>Categories!$B$8</f>
        <v/>
      </c>
      <c r="C8" s="21" t="n"/>
      <c r="D8" s="25">
        <f>SUMIFS(Transactions!$D$5:$D$704,Transactions!$C$5:$C$704,$B8,Transactions!$A$5:$A$704,"&gt;="&amp;DATE($B$2,1,1),Transactions!$A$5:$A$704,"&lt;"&amp;DATE($B$2,2,1))</f>
        <v/>
      </c>
      <c r="E8" s="25">
        <f>SUMIFS(Transactions!$D$5:$D$704,Transactions!$C$5:$C$704,$B8,Transactions!$A$5:$A$704,"&gt;="&amp;DATE($B$2,2,1),Transactions!$A$5:$A$704,"&lt;"&amp;DATE($B$2,3,1))</f>
        <v/>
      </c>
      <c r="F8" s="25">
        <f>SUMIFS(Transactions!$D$5:$D$704,Transactions!$C$5:$C$704,$B8,Transactions!$A$5:$A$704,"&gt;="&amp;DATE($B$2,3,1),Transactions!$A$5:$A$704,"&lt;"&amp;DATE($B$2,4,1))</f>
        <v/>
      </c>
      <c r="G8" s="25">
        <f>SUMIFS(Transactions!$D$5:$D$704,Transactions!$C$5:$C$704,$B8,Transactions!$A$5:$A$704,"&gt;="&amp;DATE($B$2,4,1),Transactions!$A$5:$A$704,"&lt;"&amp;DATE($B$2,5,1))</f>
        <v/>
      </c>
      <c r="H8" s="25">
        <f>SUMIFS(Transactions!$D$5:$D$704,Transactions!$C$5:$C$704,$B8,Transactions!$A$5:$A$704,"&gt;="&amp;DATE($B$2,5,1),Transactions!$A$5:$A$704,"&lt;"&amp;DATE($B$2,6,1))</f>
        <v/>
      </c>
      <c r="I8" s="25">
        <f>SUMIFS(Transactions!$D$5:$D$704,Transactions!$C$5:$C$704,$B8,Transactions!$A$5:$A$704,"&gt;="&amp;DATE($B$2,6,1),Transactions!$A$5:$A$704,"&lt;"&amp;DATE($B$2,7,1))</f>
        <v/>
      </c>
      <c r="J8" s="25">
        <f>SUMIFS(Transactions!$D$5:$D$704,Transactions!$C$5:$C$704,$B8,Transactions!$A$5:$A$704,"&gt;="&amp;DATE($B$2,7,1),Transactions!$A$5:$A$704,"&lt;"&amp;DATE($B$2,8,1))</f>
        <v/>
      </c>
      <c r="K8" s="25">
        <f>SUMIFS(Transactions!$D$5:$D$704,Transactions!$C$5:$C$704,$B8,Transactions!$A$5:$A$704,"&gt;="&amp;DATE($B$2,8,1),Transactions!$A$5:$A$704,"&lt;"&amp;DATE($B$2,9,1))</f>
        <v/>
      </c>
      <c r="L8" s="25">
        <f>SUMIFS(Transactions!$D$5:$D$704,Transactions!$C$5:$C$704,$B8,Transactions!$A$5:$A$704,"&gt;="&amp;DATE($B$2,9,1),Transactions!$A$5:$A$704,"&lt;"&amp;DATE($B$2,10,1))</f>
        <v/>
      </c>
      <c r="M8" s="25">
        <f>SUMIFS(Transactions!$D$5:$D$704,Transactions!$C$5:$C$704,$B8,Transactions!$A$5:$A$704,"&gt;="&amp;DATE($B$2,10,1),Transactions!$A$5:$A$704,"&lt;"&amp;DATE($B$2,11,1))</f>
        <v/>
      </c>
      <c r="N8" s="25">
        <f>SUMIFS(Transactions!$D$5:$D$704,Transactions!$C$5:$C$704,$B8,Transactions!$A$5:$A$704,"&gt;="&amp;DATE($B$2,11,1),Transactions!$A$5:$A$704,"&lt;"&amp;DATE($B$2,12,1))</f>
        <v/>
      </c>
      <c r="O8" s="25">
        <f>SUMIFS(Transactions!$D$5:$D$704,Transactions!$C$5:$C$704,$B8,Transactions!$A$5:$A$704,"&gt;="&amp;DATE($B$2,12,1),Transactions!$A$5:$A$704,"&lt;"&amp;DATE($B$2,13,1))</f>
        <v/>
      </c>
      <c r="P8" s="23">
        <f>SUM(D8:O8)</f>
        <v/>
      </c>
      <c r="Q8" s="24">
        <f>ROUND(P8/12,0)</f>
        <v/>
      </c>
      <c r="R8" s="24">
        <f>C8-Q8</f>
        <v/>
      </c>
    </row>
    <row r="9">
      <c r="A9" s="12" t="inlineStr">
        <is>
          <t>Giving</t>
        </is>
      </c>
      <c r="B9" s="3">
        <f>Categories!$B$9</f>
        <v/>
      </c>
      <c r="C9" s="21" t="n"/>
      <c r="D9" s="22">
        <f>SUMIFS(Transactions!$D$5:$D$704,Transactions!$C$5:$C$704,$B9,Transactions!$A$5:$A$704,"&gt;="&amp;DATE($B$2,1,1),Transactions!$A$5:$A$704,"&lt;"&amp;DATE($B$2,2,1))</f>
        <v/>
      </c>
      <c r="E9" s="22">
        <f>SUMIFS(Transactions!$D$5:$D$704,Transactions!$C$5:$C$704,$B9,Transactions!$A$5:$A$704,"&gt;="&amp;DATE($B$2,2,1),Transactions!$A$5:$A$704,"&lt;"&amp;DATE($B$2,3,1))</f>
        <v/>
      </c>
      <c r="F9" s="22">
        <f>SUMIFS(Transactions!$D$5:$D$704,Transactions!$C$5:$C$704,$B9,Transactions!$A$5:$A$704,"&gt;="&amp;DATE($B$2,3,1),Transactions!$A$5:$A$704,"&lt;"&amp;DATE($B$2,4,1))</f>
        <v/>
      </c>
      <c r="G9" s="22">
        <f>SUMIFS(Transactions!$D$5:$D$704,Transactions!$C$5:$C$704,$B9,Transactions!$A$5:$A$704,"&gt;="&amp;DATE($B$2,4,1),Transactions!$A$5:$A$704,"&lt;"&amp;DATE($B$2,5,1))</f>
        <v/>
      </c>
      <c r="H9" s="22">
        <f>SUMIFS(Transactions!$D$5:$D$704,Transactions!$C$5:$C$704,$B9,Transactions!$A$5:$A$704,"&gt;="&amp;DATE($B$2,5,1),Transactions!$A$5:$A$704,"&lt;"&amp;DATE($B$2,6,1))</f>
        <v/>
      </c>
      <c r="I9" s="22">
        <f>SUMIFS(Transactions!$D$5:$D$704,Transactions!$C$5:$C$704,$B9,Transactions!$A$5:$A$704,"&gt;="&amp;DATE($B$2,6,1),Transactions!$A$5:$A$704,"&lt;"&amp;DATE($B$2,7,1))</f>
        <v/>
      </c>
      <c r="J9" s="22">
        <f>SUMIFS(Transactions!$D$5:$D$704,Transactions!$C$5:$C$704,$B9,Transactions!$A$5:$A$704,"&gt;="&amp;DATE($B$2,7,1),Transactions!$A$5:$A$704,"&lt;"&amp;DATE($B$2,8,1))</f>
        <v/>
      </c>
      <c r="K9" s="22">
        <f>SUMIFS(Transactions!$D$5:$D$704,Transactions!$C$5:$C$704,$B9,Transactions!$A$5:$A$704,"&gt;="&amp;DATE($B$2,8,1),Transactions!$A$5:$A$704,"&lt;"&amp;DATE($B$2,9,1))</f>
        <v/>
      </c>
      <c r="L9" s="22">
        <f>SUMIFS(Transactions!$D$5:$D$704,Transactions!$C$5:$C$704,$B9,Transactions!$A$5:$A$704,"&gt;="&amp;DATE($B$2,9,1),Transactions!$A$5:$A$704,"&lt;"&amp;DATE($B$2,10,1))</f>
        <v/>
      </c>
      <c r="M9" s="22">
        <f>SUMIFS(Transactions!$D$5:$D$704,Transactions!$C$5:$C$704,$B9,Transactions!$A$5:$A$704,"&gt;="&amp;DATE($B$2,10,1),Transactions!$A$5:$A$704,"&lt;"&amp;DATE($B$2,11,1))</f>
        <v/>
      </c>
      <c r="N9" s="22">
        <f>SUMIFS(Transactions!$D$5:$D$704,Transactions!$C$5:$C$704,$B9,Transactions!$A$5:$A$704,"&gt;="&amp;DATE($B$2,11,1),Transactions!$A$5:$A$704,"&lt;"&amp;DATE($B$2,12,1))</f>
        <v/>
      </c>
      <c r="O9" s="22">
        <f>SUMIFS(Transactions!$D$5:$D$704,Transactions!$C$5:$C$704,$B9,Transactions!$A$5:$A$704,"&gt;="&amp;DATE($B$2,12,1),Transactions!$A$5:$A$704,"&lt;"&amp;DATE($B$2,13,1))</f>
        <v/>
      </c>
      <c r="P9" s="23">
        <f>SUM(D9:O9)</f>
        <v/>
      </c>
      <c r="Q9" s="24">
        <f>ROUND(P9/12,0)</f>
        <v/>
      </c>
      <c r="R9" s="24">
        <f>C9-Q9</f>
        <v/>
      </c>
    </row>
    <row r="10">
      <c r="A10" s="12" t="inlineStr">
        <is>
          <t>Savings</t>
        </is>
      </c>
      <c r="B10" s="3">
        <f>Categories!$B$10</f>
        <v/>
      </c>
      <c r="C10" s="21" t="n"/>
      <c r="D10" s="25">
        <f>SUMIFS(Transactions!$D$5:$D$704,Transactions!$C$5:$C$704,$B10,Transactions!$A$5:$A$704,"&gt;="&amp;DATE($B$2,1,1),Transactions!$A$5:$A$704,"&lt;"&amp;DATE($B$2,2,1))</f>
        <v/>
      </c>
      <c r="E10" s="25">
        <f>SUMIFS(Transactions!$D$5:$D$704,Transactions!$C$5:$C$704,$B10,Transactions!$A$5:$A$704,"&gt;="&amp;DATE($B$2,2,1),Transactions!$A$5:$A$704,"&lt;"&amp;DATE($B$2,3,1))</f>
        <v/>
      </c>
      <c r="F10" s="25">
        <f>SUMIFS(Transactions!$D$5:$D$704,Transactions!$C$5:$C$704,$B10,Transactions!$A$5:$A$704,"&gt;="&amp;DATE($B$2,3,1),Transactions!$A$5:$A$704,"&lt;"&amp;DATE($B$2,4,1))</f>
        <v/>
      </c>
      <c r="G10" s="25">
        <f>SUMIFS(Transactions!$D$5:$D$704,Transactions!$C$5:$C$704,$B10,Transactions!$A$5:$A$704,"&gt;="&amp;DATE($B$2,4,1),Transactions!$A$5:$A$704,"&lt;"&amp;DATE($B$2,5,1))</f>
        <v/>
      </c>
      <c r="H10" s="25">
        <f>SUMIFS(Transactions!$D$5:$D$704,Transactions!$C$5:$C$704,$B10,Transactions!$A$5:$A$704,"&gt;="&amp;DATE($B$2,5,1),Transactions!$A$5:$A$704,"&lt;"&amp;DATE($B$2,6,1))</f>
        <v/>
      </c>
      <c r="I10" s="25">
        <f>SUMIFS(Transactions!$D$5:$D$704,Transactions!$C$5:$C$704,$B10,Transactions!$A$5:$A$704,"&gt;="&amp;DATE($B$2,6,1),Transactions!$A$5:$A$704,"&lt;"&amp;DATE($B$2,7,1))</f>
        <v/>
      </c>
      <c r="J10" s="25">
        <f>SUMIFS(Transactions!$D$5:$D$704,Transactions!$C$5:$C$704,$B10,Transactions!$A$5:$A$704,"&gt;="&amp;DATE($B$2,7,1),Transactions!$A$5:$A$704,"&lt;"&amp;DATE($B$2,8,1))</f>
        <v/>
      </c>
      <c r="K10" s="25">
        <f>SUMIFS(Transactions!$D$5:$D$704,Transactions!$C$5:$C$704,$B10,Transactions!$A$5:$A$704,"&gt;="&amp;DATE($B$2,8,1),Transactions!$A$5:$A$704,"&lt;"&amp;DATE($B$2,9,1))</f>
        <v/>
      </c>
      <c r="L10" s="25">
        <f>SUMIFS(Transactions!$D$5:$D$704,Transactions!$C$5:$C$704,$B10,Transactions!$A$5:$A$704,"&gt;="&amp;DATE($B$2,9,1),Transactions!$A$5:$A$704,"&lt;"&amp;DATE($B$2,10,1))</f>
        <v/>
      </c>
      <c r="M10" s="25">
        <f>SUMIFS(Transactions!$D$5:$D$704,Transactions!$C$5:$C$704,$B10,Transactions!$A$5:$A$704,"&gt;="&amp;DATE($B$2,10,1),Transactions!$A$5:$A$704,"&lt;"&amp;DATE($B$2,11,1))</f>
        <v/>
      </c>
      <c r="N10" s="25">
        <f>SUMIFS(Transactions!$D$5:$D$704,Transactions!$C$5:$C$704,$B10,Transactions!$A$5:$A$704,"&gt;="&amp;DATE($B$2,11,1),Transactions!$A$5:$A$704,"&lt;"&amp;DATE($B$2,12,1))</f>
        <v/>
      </c>
      <c r="O10" s="25">
        <f>SUMIFS(Transactions!$D$5:$D$704,Transactions!$C$5:$C$704,$B10,Transactions!$A$5:$A$704,"&gt;="&amp;DATE($B$2,12,1),Transactions!$A$5:$A$704,"&lt;"&amp;DATE($B$2,13,1))</f>
        <v/>
      </c>
      <c r="P10" s="23">
        <f>SUM(D10:O10)</f>
        <v/>
      </c>
      <c r="Q10" s="24">
        <f>ROUND(P10/12,0)</f>
        <v/>
      </c>
      <c r="R10" s="24">
        <f>C10-Q10</f>
        <v/>
      </c>
    </row>
    <row r="11">
      <c r="A11" s="12" t="inlineStr"/>
      <c r="B11" s="3">
        <f>Categories!$B$11</f>
        <v/>
      </c>
      <c r="C11" s="21" t="n"/>
      <c r="D11" s="22">
        <f>SUMIFS(Transactions!$D$5:$D$704,Transactions!$C$5:$C$704,$B11,Transactions!$A$5:$A$704,"&gt;="&amp;DATE($B$2,1,1),Transactions!$A$5:$A$704,"&lt;"&amp;DATE($B$2,2,1))</f>
        <v/>
      </c>
      <c r="E11" s="22">
        <f>SUMIFS(Transactions!$D$5:$D$704,Transactions!$C$5:$C$704,$B11,Transactions!$A$5:$A$704,"&gt;="&amp;DATE($B$2,2,1),Transactions!$A$5:$A$704,"&lt;"&amp;DATE($B$2,3,1))</f>
        <v/>
      </c>
      <c r="F11" s="22">
        <f>SUMIFS(Transactions!$D$5:$D$704,Transactions!$C$5:$C$704,$B11,Transactions!$A$5:$A$704,"&gt;="&amp;DATE($B$2,3,1),Transactions!$A$5:$A$704,"&lt;"&amp;DATE($B$2,4,1))</f>
        <v/>
      </c>
      <c r="G11" s="22">
        <f>SUMIFS(Transactions!$D$5:$D$704,Transactions!$C$5:$C$704,$B11,Transactions!$A$5:$A$704,"&gt;="&amp;DATE($B$2,4,1),Transactions!$A$5:$A$704,"&lt;"&amp;DATE($B$2,5,1))</f>
        <v/>
      </c>
      <c r="H11" s="22">
        <f>SUMIFS(Transactions!$D$5:$D$704,Transactions!$C$5:$C$704,$B11,Transactions!$A$5:$A$704,"&gt;="&amp;DATE($B$2,5,1),Transactions!$A$5:$A$704,"&lt;"&amp;DATE($B$2,6,1))</f>
        <v/>
      </c>
      <c r="I11" s="22">
        <f>SUMIFS(Transactions!$D$5:$D$704,Transactions!$C$5:$C$704,$B11,Transactions!$A$5:$A$704,"&gt;="&amp;DATE($B$2,6,1),Transactions!$A$5:$A$704,"&lt;"&amp;DATE($B$2,7,1))</f>
        <v/>
      </c>
      <c r="J11" s="22">
        <f>SUMIFS(Transactions!$D$5:$D$704,Transactions!$C$5:$C$704,$B11,Transactions!$A$5:$A$704,"&gt;="&amp;DATE($B$2,7,1),Transactions!$A$5:$A$704,"&lt;"&amp;DATE($B$2,8,1))</f>
        <v/>
      </c>
      <c r="K11" s="22">
        <f>SUMIFS(Transactions!$D$5:$D$704,Transactions!$C$5:$C$704,$B11,Transactions!$A$5:$A$704,"&gt;="&amp;DATE($B$2,8,1),Transactions!$A$5:$A$704,"&lt;"&amp;DATE($B$2,9,1))</f>
        <v/>
      </c>
      <c r="L11" s="22">
        <f>SUMIFS(Transactions!$D$5:$D$704,Transactions!$C$5:$C$704,$B11,Transactions!$A$5:$A$704,"&gt;="&amp;DATE($B$2,9,1),Transactions!$A$5:$A$704,"&lt;"&amp;DATE($B$2,10,1))</f>
        <v/>
      </c>
      <c r="M11" s="22">
        <f>SUMIFS(Transactions!$D$5:$D$704,Transactions!$C$5:$C$704,$B11,Transactions!$A$5:$A$704,"&gt;="&amp;DATE($B$2,10,1),Transactions!$A$5:$A$704,"&lt;"&amp;DATE($B$2,11,1))</f>
        <v/>
      </c>
      <c r="N11" s="22">
        <f>SUMIFS(Transactions!$D$5:$D$704,Transactions!$C$5:$C$704,$B11,Transactions!$A$5:$A$704,"&gt;="&amp;DATE($B$2,11,1),Transactions!$A$5:$A$704,"&lt;"&amp;DATE($B$2,12,1))</f>
        <v/>
      </c>
      <c r="O11" s="22">
        <f>SUMIFS(Transactions!$D$5:$D$704,Transactions!$C$5:$C$704,$B11,Transactions!$A$5:$A$704,"&gt;="&amp;DATE($B$2,12,1),Transactions!$A$5:$A$704,"&lt;"&amp;DATE($B$2,13,1))</f>
        <v/>
      </c>
      <c r="P11" s="23">
        <f>SUM(D11:O11)</f>
        <v/>
      </c>
      <c r="Q11" s="24">
        <f>ROUND(P11/12,0)</f>
        <v/>
      </c>
      <c r="R11" s="24">
        <f>C11-Q11</f>
        <v/>
      </c>
    </row>
    <row r="12">
      <c r="A12" s="12" t="inlineStr"/>
      <c r="B12" s="3">
        <f>Categories!$B$12</f>
        <v/>
      </c>
      <c r="C12" s="21" t="n"/>
      <c r="D12" s="25">
        <f>SUMIFS(Transactions!$D$5:$D$704,Transactions!$C$5:$C$704,$B12,Transactions!$A$5:$A$704,"&gt;="&amp;DATE($B$2,1,1),Transactions!$A$5:$A$704,"&lt;"&amp;DATE($B$2,2,1))</f>
        <v/>
      </c>
      <c r="E12" s="25">
        <f>SUMIFS(Transactions!$D$5:$D$704,Transactions!$C$5:$C$704,$B12,Transactions!$A$5:$A$704,"&gt;="&amp;DATE($B$2,2,1),Transactions!$A$5:$A$704,"&lt;"&amp;DATE($B$2,3,1))</f>
        <v/>
      </c>
      <c r="F12" s="25">
        <f>SUMIFS(Transactions!$D$5:$D$704,Transactions!$C$5:$C$704,$B12,Transactions!$A$5:$A$704,"&gt;="&amp;DATE($B$2,3,1),Transactions!$A$5:$A$704,"&lt;"&amp;DATE($B$2,4,1))</f>
        <v/>
      </c>
      <c r="G12" s="25">
        <f>SUMIFS(Transactions!$D$5:$D$704,Transactions!$C$5:$C$704,$B12,Transactions!$A$5:$A$704,"&gt;="&amp;DATE($B$2,4,1),Transactions!$A$5:$A$704,"&lt;"&amp;DATE($B$2,5,1))</f>
        <v/>
      </c>
      <c r="H12" s="25">
        <f>SUMIFS(Transactions!$D$5:$D$704,Transactions!$C$5:$C$704,$B12,Transactions!$A$5:$A$704,"&gt;="&amp;DATE($B$2,5,1),Transactions!$A$5:$A$704,"&lt;"&amp;DATE($B$2,6,1))</f>
        <v/>
      </c>
      <c r="I12" s="25">
        <f>SUMIFS(Transactions!$D$5:$D$704,Transactions!$C$5:$C$704,$B12,Transactions!$A$5:$A$704,"&gt;="&amp;DATE($B$2,6,1),Transactions!$A$5:$A$704,"&lt;"&amp;DATE($B$2,7,1))</f>
        <v/>
      </c>
      <c r="J12" s="25">
        <f>SUMIFS(Transactions!$D$5:$D$704,Transactions!$C$5:$C$704,$B12,Transactions!$A$5:$A$704,"&gt;="&amp;DATE($B$2,7,1),Transactions!$A$5:$A$704,"&lt;"&amp;DATE($B$2,8,1))</f>
        <v/>
      </c>
      <c r="K12" s="25">
        <f>SUMIFS(Transactions!$D$5:$D$704,Transactions!$C$5:$C$704,$B12,Transactions!$A$5:$A$704,"&gt;="&amp;DATE($B$2,8,1),Transactions!$A$5:$A$704,"&lt;"&amp;DATE($B$2,9,1))</f>
        <v/>
      </c>
      <c r="L12" s="25">
        <f>SUMIFS(Transactions!$D$5:$D$704,Transactions!$C$5:$C$704,$B12,Transactions!$A$5:$A$704,"&gt;="&amp;DATE($B$2,9,1),Transactions!$A$5:$A$704,"&lt;"&amp;DATE($B$2,10,1))</f>
        <v/>
      </c>
      <c r="M12" s="25">
        <f>SUMIFS(Transactions!$D$5:$D$704,Transactions!$C$5:$C$704,$B12,Transactions!$A$5:$A$704,"&gt;="&amp;DATE($B$2,10,1),Transactions!$A$5:$A$704,"&lt;"&amp;DATE($B$2,11,1))</f>
        <v/>
      </c>
      <c r="N12" s="25">
        <f>SUMIFS(Transactions!$D$5:$D$704,Transactions!$C$5:$C$704,$B12,Transactions!$A$5:$A$704,"&gt;="&amp;DATE($B$2,11,1),Transactions!$A$5:$A$704,"&lt;"&amp;DATE($B$2,12,1))</f>
        <v/>
      </c>
      <c r="O12" s="25">
        <f>SUMIFS(Transactions!$D$5:$D$704,Transactions!$C$5:$C$704,$B12,Transactions!$A$5:$A$704,"&gt;="&amp;DATE($B$2,12,1),Transactions!$A$5:$A$704,"&lt;"&amp;DATE($B$2,13,1))</f>
        <v/>
      </c>
      <c r="P12" s="23">
        <f>SUM(D12:O12)</f>
        <v/>
      </c>
      <c r="Q12" s="24">
        <f>ROUND(P12/12,0)</f>
        <v/>
      </c>
      <c r="R12" s="24">
        <f>C12-Q12</f>
        <v/>
      </c>
    </row>
    <row r="13">
      <c r="A13" s="12" t="inlineStr">
        <is>
          <t>Housing</t>
        </is>
      </c>
      <c r="B13" s="3">
        <f>Categories!$B$13</f>
        <v/>
      </c>
      <c r="C13" s="21" t="n"/>
      <c r="D13" s="22">
        <f>SUMIFS(Transactions!$D$5:$D$704,Transactions!$C$5:$C$704,$B13,Transactions!$A$5:$A$704,"&gt;="&amp;DATE($B$2,1,1),Transactions!$A$5:$A$704,"&lt;"&amp;DATE($B$2,2,1))</f>
        <v/>
      </c>
      <c r="E13" s="22">
        <f>SUMIFS(Transactions!$D$5:$D$704,Transactions!$C$5:$C$704,$B13,Transactions!$A$5:$A$704,"&gt;="&amp;DATE($B$2,2,1),Transactions!$A$5:$A$704,"&lt;"&amp;DATE($B$2,3,1))</f>
        <v/>
      </c>
      <c r="F13" s="22">
        <f>SUMIFS(Transactions!$D$5:$D$704,Transactions!$C$5:$C$704,$B13,Transactions!$A$5:$A$704,"&gt;="&amp;DATE($B$2,3,1),Transactions!$A$5:$A$704,"&lt;"&amp;DATE($B$2,4,1))</f>
        <v/>
      </c>
      <c r="G13" s="22">
        <f>SUMIFS(Transactions!$D$5:$D$704,Transactions!$C$5:$C$704,$B13,Transactions!$A$5:$A$704,"&gt;="&amp;DATE($B$2,4,1),Transactions!$A$5:$A$704,"&lt;"&amp;DATE($B$2,5,1))</f>
        <v/>
      </c>
      <c r="H13" s="22">
        <f>SUMIFS(Transactions!$D$5:$D$704,Transactions!$C$5:$C$704,$B13,Transactions!$A$5:$A$704,"&gt;="&amp;DATE($B$2,5,1),Transactions!$A$5:$A$704,"&lt;"&amp;DATE($B$2,6,1))</f>
        <v/>
      </c>
      <c r="I13" s="22">
        <f>SUMIFS(Transactions!$D$5:$D$704,Transactions!$C$5:$C$704,$B13,Transactions!$A$5:$A$704,"&gt;="&amp;DATE($B$2,6,1),Transactions!$A$5:$A$704,"&lt;"&amp;DATE($B$2,7,1))</f>
        <v/>
      </c>
      <c r="J13" s="22">
        <f>SUMIFS(Transactions!$D$5:$D$704,Transactions!$C$5:$C$704,$B13,Transactions!$A$5:$A$704,"&gt;="&amp;DATE($B$2,7,1),Transactions!$A$5:$A$704,"&lt;"&amp;DATE($B$2,8,1))</f>
        <v/>
      </c>
      <c r="K13" s="22">
        <f>SUMIFS(Transactions!$D$5:$D$704,Transactions!$C$5:$C$704,$B13,Transactions!$A$5:$A$704,"&gt;="&amp;DATE($B$2,8,1),Transactions!$A$5:$A$704,"&lt;"&amp;DATE($B$2,9,1))</f>
        <v/>
      </c>
      <c r="L13" s="22">
        <f>SUMIFS(Transactions!$D$5:$D$704,Transactions!$C$5:$C$704,$B13,Transactions!$A$5:$A$704,"&gt;="&amp;DATE($B$2,9,1),Transactions!$A$5:$A$704,"&lt;"&amp;DATE($B$2,10,1))</f>
        <v/>
      </c>
      <c r="M13" s="22">
        <f>SUMIFS(Transactions!$D$5:$D$704,Transactions!$C$5:$C$704,$B13,Transactions!$A$5:$A$704,"&gt;="&amp;DATE($B$2,10,1),Transactions!$A$5:$A$704,"&lt;"&amp;DATE($B$2,11,1))</f>
        <v/>
      </c>
      <c r="N13" s="22">
        <f>SUMIFS(Transactions!$D$5:$D$704,Transactions!$C$5:$C$704,$B13,Transactions!$A$5:$A$704,"&gt;="&amp;DATE($B$2,11,1),Transactions!$A$5:$A$704,"&lt;"&amp;DATE($B$2,12,1))</f>
        <v/>
      </c>
      <c r="O13" s="22">
        <f>SUMIFS(Transactions!$D$5:$D$704,Transactions!$C$5:$C$704,$B13,Transactions!$A$5:$A$704,"&gt;="&amp;DATE($B$2,12,1),Transactions!$A$5:$A$704,"&lt;"&amp;DATE($B$2,13,1))</f>
        <v/>
      </c>
      <c r="P13" s="23">
        <f>SUM(D13:O13)</f>
        <v/>
      </c>
      <c r="Q13" s="24">
        <f>ROUND(P13/12,0)</f>
        <v/>
      </c>
      <c r="R13" s="24">
        <f>C13-Q13</f>
        <v/>
      </c>
    </row>
    <row r="14">
      <c r="A14" s="12" t="inlineStr"/>
      <c r="B14" s="3">
        <f>Categories!$B$14</f>
        <v/>
      </c>
      <c r="C14" s="21" t="n"/>
      <c r="D14" s="25">
        <f>SUMIFS(Transactions!$D$5:$D$704,Transactions!$C$5:$C$704,$B14,Transactions!$A$5:$A$704,"&gt;="&amp;DATE($B$2,1,1),Transactions!$A$5:$A$704,"&lt;"&amp;DATE($B$2,2,1))</f>
        <v/>
      </c>
      <c r="E14" s="25">
        <f>SUMIFS(Transactions!$D$5:$D$704,Transactions!$C$5:$C$704,$B14,Transactions!$A$5:$A$704,"&gt;="&amp;DATE($B$2,2,1),Transactions!$A$5:$A$704,"&lt;"&amp;DATE($B$2,3,1))</f>
        <v/>
      </c>
      <c r="F14" s="25">
        <f>SUMIFS(Transactions!$D$5:$D$704,Transactions!$C$5:$C$704,$B14,Transactions!$A$5:$A$704,"&gt;="&amp;DATE($B$2,3,1),Transactions!$A$5:$A$704,"&lt;"&amp;DATE($B$2,4,1))</f>
        <v/>
      </c>
      <c r="G14" s="25">
        <f>SUMIFS(Transactions!$D$5:$D$704,Transactions!$C$5:$C$704,$B14,Transactions!$A$5:$A$704,"&gt;="&amp;DATE($B$2,4,1),Transactions!$A$5:$A$704,"&lt;"&amp;DATE($B$2,5,1))</f>
        <v/>
      </c>
      <c r="H14" s="25">
        <f>SUMIFS(Transactions!$D$5:$D$704,Transactions!$C$5:$C$704,$B14,Transactions!$A$5:$A$704,"&gt;="&amp;DATE($B$2,5,1),Transactions!$A$5:$A$704,"&lt;"&amp;DATE($B$2,6,1))</f>
        <v/>
      </c>
      <c r="I14" s="25">
        <f>SUMIFS(Transactions!$D$5:$D$704,Transactions!$C$5:$C$704,$B14,Transactions!$A$5:$A$704,"&gt;="&amp;DATE($B$2,6,1),Transactions!$A$5:$A$704,"&lt;"&amp;DATE($B$2,7,1))</f>
        <v/>
      </c>
      <c r="J14" s="25">
        <f>SUMIFS(Transactions!$D$5:$D$704,Transactions!$C$5:$C$704,$B14,Transactions!$A$5:$A$704,"&gt;="&amp;DATE($B$2,7,1),Transactions!$A$5:$A$704,"&lt;"&amp;DATE($B$2,8,1))</f>
        <v/>
      </c>
      <c r="K14" s="25">
        <f>SUMIFS(Transactions!$D$5:$D$704,Transactions!$C$5:$C$704,$B14,Transactions!$A$5:$A$704,"&gt;="&amp;DATE($B$2,8,1),Transactions!$A$5:$A$704,"&lt;"&amp;DATE($B$2,9,1))</f>
        <v/>
      </c>
      <c r="L14" s="25">
        <f>SUMIFS(Transactions!$D$5:$D$704,Transactions!$C$5:$C$704,$B14,Transactions!$A$5:$A$704,"&gt;="&amp;DATE($B$2,9,1),Transactions!$A$5:$A$704,"&lt;"&amp;DATE($B$2,10,1))</f>
        <v/>
      </c>
      <c r="M14" s="25">
        <f>SUMIFS(Transactions!$D$5:$D$704,Transactions!$C$5:$C$704,$B14,Transactions!$A$5:$A$704,"&gt;="&amp;DATE($B$2,10,1),Transactions!$A$5:$A$704,"&lt;"&amp;DATE($B$2,11,1))</f>
        <v/>
      </c>
      <c r="N14" s="25">
        <f>SUMIFS(Transactions!$D$5:$D$704,Transactions!$C$5:$C$704,$B14,Transactions!$A$5:$A$704,"&gt;="&amp;DATE($B$2,11,1),Transactions!$A$5:$A$704,"&lt;"&amp;DATE($B$2,12,1))</f>
        <v/>
      </c>
      <c r="O14" s="25">
        <f>SUMIFS(Transactions!$D$5:$D$704,Transactions!$C$5:$C$704,$B14,Transactions!$A$5:$A$704,"&gt;="&amp;DATE($B$2,12,1),Transactions!$A$5:$A$704,"&lt;"&amp;DATE($B$2,13,1))</f>
        <v/>
      </c>
      <c r="P14" s="23">
        <f>SUM(D14:O14)</f>
        <v/>
      </c>
      <c r="Q14" s="24">
        <f>ROUND(P14/12,0)</f>
        <v/>
      </c>
      <c r="R14" s="24">
        <f>C14-Q14</f>
        <v/>
      </c>
    </row>
    <row r="15">
      <c r="A15" s="12" t="inlineStr"/>
      <c r="B15" s="3">
        <f>Categories!$B$15</f>
        <v/>
      </c>
      <c r="C15" s="21" t="n"/>
      <c r="D15" s="22">
        <f>SUMIFS(Transactions!$D$5:$D$704,Transactions!$C$5:$C$704,$B15,Transactions!$A$5:$A$704,"&gt;="&amp;DATE($B$2,1,1),Transactions!$A$5:$A$704,"&lt;"&amp;DATE($B$2,2,1))</f>
        <v/>
      </c>
      <c r="E15" s="22">
        <f>SUMIFS(Transactions!$D$5:$D$704,Transactions!$C$5:$C$704,$B15,Transactions!$A$5:$A$704,"&gt;="&amp;DATE($B$2,2,1),Transactions!$A$5:$A$704,"&lt;"&amp;DATE($B$2,3,1))</f>
        <v/>
      </c>
      <c r="F15" s="22">
        <f>SUMIFS(Transactions!$D$5:$D$704,Transactions!$C$5:$C$704,$B15,Transactions!$A$5:$A$704,"&gt;="&amp;DATE($B$2,3,1),Transactions!$A$5:$A$704,"&lt;"&amp;DATE($B$2,4,1))</f>
        <v/>
      </c>
      <c r="G15" s="22">
        <f>SUMIFS(Transactions!$D$5:$D$704,Transactions!$C$5:$C$704,$B15,Transactions!$A$5:$A$704,"&gt;="&amp;DATE($B$2,4,1),Transactions!$A$5:$A$704,"&lt;"&amp;DATE($B$2,5,1))</f>
        <v/>
      </c>
      <c r="H15" s="22">
        <f>SUMIFS(Transactions!$D$5:$D$704,Transactions!$C$5:$C$704,$B15,Transactions!$A$5:$A$704,"&gt;="&amp;DATE($B$2,5,1),Transactions!$A$5:$A$704,"&lt;"&amp;DATE($B$2,6,1))</f>
        <v/>
      </c>
      <c r="I15" s="22">
        <f>SUMIFS(Transactions!$D$5:$D$704,Transactions!$C$5:$C$704,$B15,Transactions!$A$5:$A$704,"&gt;="&amp;DATE($B$2,6,1),Transactions!$A$5:$A$704,"&lt;"&amp;DATE($B$2,7,1))</f>
        <v/>
      </c>
      <c r="J15" s="22">
        <f>SUMIFS(Transactions!$D$5:$D$704,Transactions!$C$5:$C$704,$B15,Transactions!$A$5:$A$704,"&gt;="&amp;DATE($B$2,7,1),Transactions!$A$5:$A$704,"&lt;"&amp;DATE($B$2,8,1))</f>
        <v/>
      </c>
      <c r="K15" s="22">
        <f>SUMIFS(Transactions!$D$5:$D$704,Transactions!$C$5:$C$704,$B15,Transactions!$A$5:$A$704,"&gt;="&amp;DATE($B$2,8,1),Transactions!$A$5:$A$704,"&lt;"&amp;DATE($B$2,9,1))</f>
        <v/>
      </c>
      <c r="L15" s="22">
        <f>SUMIFS(Transactions!$D$5:$D$704,Transactions!$C$5:$C$704,$B15,Transactions!$A$5:$A$704,"&gt;="&amp;DATE($B$2,9,1),Transactions!$A$5:$A$704,"&lt;"&amp;DATE($B$2,10,1))</f>
        <v/>
      </c>
      <c r="M15" s="22">
        <f>SUMIFS(Transactions!$D$5:$D$704,Transactions!$C$5:$C$704,$B15,Transactions!$A$5:$A$704,"&gt;="&amp;DATE($B$2,10,1),Transactions!$A$5:$A$704,"&lt;"&amp;DATE($B$2,11,1))</f>
        <v/>
      </c>
      <c r="N15" s="22">
        <f>SUMIFS(Transactions!$D$5:$D$704,Transactions!$C$5:$C$704,$B15,Transactions!$A$5:$A$704,"&gt;="&amp;DATE($B$2,11,1),Transactions!$A$5:$A$704,"&lt;"&amp;DATE($B$2,12,1))</f>
        <v/>
      </c>
      <c r="O15" s="22">
        <f>SUMIFS(Transactions!$D$5:$D$704,Transactions!$C$5:$C$704,$B15,Transactions!$A$5:$A$704,"&gt;="&amp;DATE($B$2,12,1),Transactions!$A$5:$A$704,"&lt;"&amp;DATE($B$2,13,1))</f>
        <v/>
      </c>
      <c r="P15" s="23">
        <f>SUM(D15:O15)</f>
        <v/>
      </c>
      <c r="Q15" s="24">
        <f>ROUND(P15/12,0)</f>
        <v/>
      </c>
      <c r="R15" s="24">
        <f>C15-Q15</f>
        <v/>
      </c>
    </row>
    <row r="16">
      <c r="A16" s="12" t="inlineStr"/>
      <c r="B16" s="3">
        <f>Categories!$B$16</f>
        <v/>
      </c>
      <c r="C16" s="21" t="n"/>
      <c r="D16" s="25">
        <f>SUMIFS(Transactions!$D$5:$D$704,Transactions!$C$5:$C$704,$B16,Transactions!$A$5:$A$704,"&gt;="&amp;DATE($B$2,1,1),Transactions!$A$5:$A$704,"&lt;"&amp;DATE($B$2,2,1))</f>
        <v/>
      </c>
      <c r="E16" s="25">
        <f>SUMIFS(Transactions!$D$5:$D$704,Transactions!$C$5:$C$704,$B16,Transactions!$A$5:$A$704,"&gt;="&amp;DATE($B$2,2,1),Transactions!$A$5:$A$704,"&lt;"&amp;DATE($B$2,3,1))</f>
        <v/>
      </c>
      <c r="F16" s="25">
        <f>SUMIFS(Transactions!$D$5:$D$704,Transactions!$C$5:$C$704,$B16,Transactions!$A$5:$A$704,"&gt;="&amp;DATE($B$2,3,1),Transactions!$A$5:$A$704,"&lt;"&amp;DATE($B$2,4,1))</f>
        <v/>
      </c>
      <c r="G16" s="25">
        <f>SUMIFS(Transactions!$D$5:$D$704,Transactions!$C$5:$C$704,$B16,Transactions!$A$5:$A$704,"&gt;="&amp;DATE($B$2,4,1),Transactions!$A$5:$A$704,"&lt;"&amp;DATE($B$2,5,1))</f>
        <v/>
      </c>
      <c r="H16" s="25">
        <f>SUMIFS(Transactions!$D$5:$D$704,Transactions!$C$5:$C$704,$B16,Transactions!$A$5:$A$704,"&gt;="&amp;DATE($B$2,5,1),Transactions!$A$5:$A$704,"&lt;"&amp;DATE($B$2,6,1))</f>
        <v/>
      </c>
      <c r="I16" s="25">
        <f>SUMIFS(Transactions!$D$5:$D$704,Transactions!$C$5:$C$704,$B16,Transactions!$A$5:$A$704,"&gt;="&amp;DATE($B$2,6,1),Transactions!$A$5:$A$704,"&lt;"&amp;DATE($B$2,7,1))</f>
        <v/>
      </c>
      <c r="J16" s="25">
        <f>SUMIFS(Transactions!$D$5:$D$704,Transactions!$C$5:$C$704,$B16,Transactions!$A$5:$A$704,"&gt;="&amp;DATE($B$2,7,1),Transactions!$A$5:$A$704,"&lt;"&amp;DATE($B$2,8,1))</f>
        <v/>
      </c>
      <c r="K16" s="25">
        <f>SUMIFS(Transactions!$D$5:$D$704,Transactions!$C$5:$C$704,$B16,Transactions!$A$5:$A$704,"&gt;="&amp;DATE($B$2,8,1),Transactions!$A$5:$A$704,"&lt;"&amp;DATE($B$2,9,1))</f>
        <v/>
      </c>
      <c r="L16" s="25">
        <f>SUMIFS(Transactions!$D$5:$D$704,Transactions!$C$5:$C$704,$B16,Transactions!$A$5:$A$704,"&gt;="&amp;DATE($B$2,9,1),Transactions!$A$5:$A$704,"&lt;"&amp;DATE($B$2,10,1))</f>
        <v/>
      </c>
      <c r="M16" s="25">
        <f>SUMIFS(Transactions!$D$5:$D$704,Transactions!$C$5:$C$704,$B16,Transactions!$A$5:$A$704,"&gt;="&amp;DATE($B$2,10,1),Transactions!$A$5:$A$704,"&lt;"&amp;DATE($B$2,11,1))</f>
        <v/>
      </c>
      <c r="N16" s="25">
        <f>SUMIFS(Transactions!$D$5:$D$704,Transactions!$C$5:$C$704,$B16,Transactions!$A$5:$A$704,"&gt;="&amp;DATE($B$2,11,1),Transactions!$A$5:$A$704,"&lt;"&amp;DATE($B$2,12,1))</f>
        <v/>
      </c>
      <c r="O16" s="25">
        <f>SUMIFS(Transactions!$D$5:$D$704,Transactions!$C$5:$C$704,$B16,Transactions!$A$5:$A$704,"&gt;="&amp;DATE($B$2,12,1),Transactions!$A$5:$A$704,"&lt;"&amp;DATE($B$2,13,1))</f>
        <v/>
      </c>
      <c r="P16" s="23">
        <f>SUM(D16:O16)</f>
        <v/>
      </c>
      <c r="Q16" s="24">
        <f>ROUND(P16/12,0)</f>
        <v/>
      </c>
      <c r="R16" s="24">
        <f>C16-Q16</f>
        <v/>
      </c>
    </row>
    <row r="17">
      <c r="A17" s="12" t="inlineStr">
        <is>
          <t>Transportation</t>
        </is>
      </c>
      <c r="B17" s="3">
        <f>Categories!$B$17</f>
        <v/>
      </c>
      <c r="C17" s="21" t="n"/>
      <c r="D17" s="22">
        <f>SUMIFS(Transactions!$D$5:$D$704,Transactions!$C$5:$C$704,$B17,Transactions!$A$5:$A$704,"&gt;="&amp;DATE($B$2,1,1),Transactions!$A$5:$A$704,"&lt;"&amp;DATE($B$2,2,1))</f>
        <v/>
      </c>
      <c r="E17" s="22">
        <f>SUMIFS(Transactions!$D$5:$D$704,Transactions!$C$5:$C$704,$B17,Transactions!$A$5:$A$704,"&gt;="&amp;DATE($B$2,2,1),Transactions!$A$5:$A$704,"&lt;"&amp;DATE($B$2,3,1))</f>
        <v/>
      </c>
      <c r="F17" s="22">
        <f>SUMIFS(Transactions!$D$5:$D$704,Transactions!$C$5:$C$704,$B17,Transactions!$A$5:$A$704,"&gt;="&amp;DATE($B$2,3,1),Transactions!$A$5:$A$704,"&lt;"&amp;DATE($B$2,4,1))</f>
        <v/>
      </c>
      <c r="G17" s="22">
        <f>SUMIFS(Transactions!$D$5:$D$704,Transactions!$C$5:$C$704,$B17,Transactions!$A$5:$A$704,"&gt;="&amp;DATE($B$2,4,1),Transactions!$A$5:$A$704,"&lt;"&amp;DATE($B$2,5,1))</f>
        <v/>
      </c>
      <c r="H17" s="22">
        <f>SUMIFS(Transactions!$D$5:$D$704,Transactions!$C$5:$C$704,$B17,Transactions!$A$5:$A$704,"&gt;="&amp;DATE($B$2,5,1),Transactions!$A$5:$A$704,"&lt;"&amp;DATE($B$2,6,1))</f>
        <v/>
      </c>
      <c r="I17" s="22">
        <f>SUMIFS(Transactions!$D$5:$D$704,Transactions!$C$5:$C$704,$B17,Transactions!$A$5:$A$704,"&gt;="&amp;DATE($B$2,6,1),Transactions!$A$5:$A$704,"&lt;"&amp;DATE($B$2,7,1))</f>
        <v/>
      </c>
      <c r="J17" s="22">
        <f>SUMIFS(Transactions!$D$5:$D$704,Transactions!$C$5:$C$704,$B17,Transactions!$A$5:$A$704,"&gt;="&amp;DATE($B$2,7,1),Transactions!$A$5:$A$704,"&lt;"&amp;DATE($B$2,8,1))</f>
        <v/>
      </c>
      <c r="K17" s="22">
        <f>SUMIFS(Transactions!$D$5:$D$704,Transactions!$C$5:$C$704,$B17,Transactions!$A$5:$A$704,"&gt;="&amp;DATE($B$2,8,1),Transactions!$A$5:$A$704,"&lt;"&amp;DATE($B$2,9,1))</f>
        <v/>
      </c>
      <c r="L17" s="22">
        <f>SUMIFS(Transactions!$D$5:$D$704,Transactions!$C$5:$C$704,$B17,Transactions!$A$5:$A$704,"&gt;="&amp;DATE($B$2,9,1),Transactions!$A$5:$A$704,"&lt;"&amp;DATE($B$2,10,1))</f>
        <v/>
      </c>
      <c r="M17" s="22">
        <f>SUMIFS(Transactions!$D$5:$D$704,Transactions!$C$5:$C$704,$B17,Transactions!$A$5:$A$704,"&gt;="&amp;DATE($B$2,10,1),Transactions!$A$5:$A$704,"&lt;"&amp;DATE($B$2,11,1))</f>
        <v/>
      </c>
      <c r="N17" s="22">
        <f>SUMIFS(Transactions!$D$5:$D$704,Transactions!$C$5:$C$704,$B17,Transactions!$A$5:$A$704,"&gt;="&amp;DATE($B$2,11,1),Transactions!$A$5:$A$704,"&lt;"&amp;DATE($B$2,12,1))</f>
        <v/>
      </c>
      <c r="O17" s="22">
        <f>SUMIFS(Transactions!$D$5:$D$704,Transactions!$C$5:$C$704,$B17,Transactions!$A$5:$A$704,"&gt;="&amp;DATE($B$2,12,1),Transactions!$A$5:$A$704,"&lt;"&amp;DATE($B$2,13,1))</f>
        <v/>
      </c>
      <c r="P17" s="23">
        <f>SUM(D17:O17)</f>
        <v/>
      </c>
      <c r="Q17" s="24">
        <f>ROUND(P17/12,0)</f>
        <v/>
      </c>
      <c r="R17" s="24">
        <f>C17-Q17</f>
        <v/>
      </c>
    </row>
    <row r="18">
      <c r="A18" s="12" t="inlineStr"/>
      <c r="B18" s="3">
        <f>Categories!$B$18</f>
        <v/>
      </c>
      <c r="C18" s="21" t="n"/>
      <c r="D18" s="25">
        <f>SUMIFS(Transactions!$D$5:$D$704,Transactions!$C$5:$C$704,$B18,Transactions!$A$5:$A$704,"&gt;="&amp;DATE($B$2,1,1),Transactions!$A$5:$A$704,"&lt;"&amp;DATE($B$2,2,1))</f>
        <v/>
      </c>
      <c r="E18" s="25">
        <f>SUMIFS(Transactions!$D$5:$D$704,Transactions!$C$5:$C$704,$B18,Transactions!$A$5:$A$704,"&gt;="&amp;DATE($B$2,2,1),Transactions!$A$5:$A$704,"&lt;"&amp;DATE($B$2,3,1))</f>
        <v/>
      </c>
      <c r="F18" s="25">
        <f>SUMIFS(Transactions!$D$5:$D$704,Transactions!$C$5:$C$704,$B18,Transactions!$A$5:$A$704,"&gt;="&amp;DATE($B$2,3,1),Transactions!$A$5:$A$704,"&lt;"&amp;DATE($B$2,4,1))</f>
        <v/>
      </c>
      <c r="G18" s="25">
        <f>SUMIFS(Transactions!$D$5:$D$704,Transactions!$C$5:$C$704,$B18,Transactions!$A$5:$A$704,"&gt;="&amp;DATE($B$2,4,1),Transactions!$A$5:$A$704,"&lt;"&amp;DATE($B$2,5,1))</f>
        <v/>
      </c>
      <c r="H18" s="25">
        <f>SUMIFS(Transactions!$D$5:$D$704,Transactions!$C$5:$C$704,$B18,Transactions!$A$5:$A$704,"&gt;="&amp;DATE($B$2,5,1),Transactions!$A$5:$A$704,"&lt;"&amp;DATE($B$2,6,1))</f>
        <v/>
      </c>
      <c r="I18" s="25">
        <f>SUMIFS(Transactions!$D$5:$D$704,Transactions!$C$5:$C$704,$B18,Transactions!$A$5:$A$704,"&gt;="&amp;DATE($B$2,6,1),Transactions!$A$5:$A$704,"&lt;"&amp;DATE($B$2,7,1))</f>
        <v/>
      </c>
      <c r="J18" s="25">
        <f>SUMIFS(Transactions!$D$5:$D$704,Transactions!$C$5:$C$704,$B18,Transactions!$A$5:$A$704,"&gt;="&amp;DATE($B$2,7,1),Transactions!$A$5:$A$704,"&lt;"&amp;DATE($B$2,8,1))</f>
        <v/>
      </c>
      <c r="K18" s="25">
        <f>SUMIFS(Transactions!$D$5:$D$704,Transactions!$C$5:$C$704,$B18,Transactions!$A$5:$A$704,"&gt;="&amp;DATE($B$2,8,1),Transactions!$A$5:$A$704,"&lt;"&amp;DATE($B$2,9,1))</f>
        <v/>
      </c>
      <c r="L18" s="25">
        <f>SUMIFS(Transactions!$D$5:$D$704,Transactions!$C$5:$C$704,$B18,Transactions!$A$5:$A$704,"&gt;="&amp;DATE($B$2,9,1),Transactions!$A$5:$A$704,"&lt;"&amp;DATE($B$2,10,1))</f>
        <v/>
      </c>
      <c r="M18" s="25">
        <f>SUMIFS(Transactions!$D$5:$D$704,Transactions!$C$5:$C$704,$B18,Transactions!$A$5:$A$704,"&gt;="&amp;DATE($B$2,10,1),Transactions!$A$5:$A$704,"&lt;"&amp;DATE($B$2,11,1))</f>
        <v/>
      </c>
      <c r="N18" s="25">
        <f>SUMIFS(Transactions!$D$5:$D$704,Transactions!$C$5:$C$704,$B18,Transactions!$A$5:$A$704,"&gt;="&amp;DATE($B$2,11,1),Transactions!$A$5:$A$704,"&lt;"&amp;DATE($B$2,12,1))</f>
        <v/>
      </c>
      <c r="O18" s="25">
        <f>SUMIFS(Transactions!$D$5:$D$704,Transactions!$C$5:$C$704,$B18,Transactions!$A$5:$A$704,"&gt;="&amp;DATE($B$2,12,1),Transactions!$A$5:$A$704,"&lt;"&amp;DATE($B$2,13,1))</f>
        <v/>
      </c>
      <c r="P18" s="23">
        <f>SUM(D18:O18)</f>
        <v/>
      </c>
      <c r="Q18" s="24">
        <f>ROUND(P18/12,0)</f>
        <v/>
      </c>
      <c r="R18" s="24">
        <f>C18-Q18</f>
        <v/>
      </c>
    </row>
    <row r="19">
      <c r="A19" s="12" t="inlineStr"/>
      <c r="B19" s="3">
        <f>Categories!$B$19</f>
        <v/>
      </c>
      <c r="C19" s="21" t="n"/>
      <c r="D19" s="22">
        <f>SUMIFS(Transactions!$D$5:$D$704,Transactions!$C$5:$C$704,$B19,Transactions!$A$5:$A$704,"&gt;="&amp;DATE($B$2,1,1),Transactions!$A$5:$A$704,"&lt;"&amp;DATE($B$2,2,1))</f>
        <v/>
      </c>
      <c r="E19" s="22">
        <f>SUMIFS(Transactions!$D$5:$D$704,Transactions!$C$5:$C$704,$B19,Transactions!$A$5:$A$704,"&gt;="&amp;DATE($B$2,2,1),Transactions!$A$5:$A$704,"&lt;"&amp;DATE($B$2,3,1))</f>
        <v/>
      </c>
      <c r="F19" s="22">
        <f>SUMIFS(Transactions!$D$5:$D$704,Transactions!$C$5:$C$704,$B19,Transactions!$A$5:$A$704,"&gt;="&amp;DATE($B$2,3,1),Transactions!$A$5:$A$704,"&lt;"&amp;DATE($B$2,4,1))</f>
        <v/>
      </c>
      <c r="G19" s="22">
        <f>SUMIFS(Transactions!$D$5:$D$704,Transactions!$C$5:$C$704,$B19,Transactions!$A$5:$A$704,"&gt;="&amp;DATE($B$2,4,1),Transactions!$A$5:$A$704,"&lt;"&amp;DATE($B$2,5,1))</f>
        <v/>
      </c>
      <c r="H19" s="22">
        <f>SUMIFS(Transactions!$D$5:$D$704,Transactions!$C$5:$C$704,$B19,Transactions!$A$5:$A$704,"&gt;="&amp;DATE($B$2,5,1),Transactions!$A$5:$A$704,"&lt;"&amp;DATE($B$2,6,1))</f>
        <v/>
      </c>
      <c r="I19" s="22">
        <f>SUMIFS(Transactions!$D$5:$D$704,Transactions!$C$5:$C$704,$B19,Transactions!$A$5:$A$704,"&gt;="&amp;DATE($B$2,6,1),Transactions!$A$5:$A$704,"&lt;"&amp;DATE($B$2,7,1))</f>
        <v/>
      </c>
      <c r="J19" s="22">
        <f>SUMIFS(Transactions!$D$5:$D$704,Transactions!$C$5:$C$704,$B19,Transactions!$A$5:$A$704,"&gt;="&amp;DATE($B$2,7,1),Transactions!$A$5:$A$704,"&lt;"&amp;DATE($B$2,8,1))</f>
        <v/>
      </c>
      <c r="K19" s="22">
        <f>SUMIFS(Transactions!$D$5:$D$704,Transactions!$C$5:$C$704,$B19,Transactions!$A$5:$A$704,"&gt;="&amp;DATE($B$2,8,1),Transactions!$A$5:$A$704,"&lt;"&amp;DATE($B$2,9,1))</f>
        <v/>
      </c>
      <c r="L19" s="22">
        <f>SUMIFS(Transactions!$D$5:$D$704,Transactions!$C$5:$C$704,$B19,Transactions!$A$5:$A$704,"&gt;="&amp;DATE($B$2,9,1),Transactions!$A$5:$A$704,"&lt;"&amp;DATE($B$2,10,1))</f>
        <v/>
      </c>
      <c r="M19" s="22">
        <f>SUMIFS(Transactions!$D$5:$D$704,Transactions!$C$5:$C$704,$B19,Transactions!$A$5:$A$704,"&gt;="&amp;DATE($B$2,10,1),Transactions!$A$5:$A$704,"&lt;"&amp;DATE($B$2,11,1))</f>
        <v/>
      </c>
      <c r="N19" s="22">
        <f>SUMIFS(Transactions!$D$5:$D$704,Transactions!$C$5:$C$704,$B19,Transactions!$A$5:$A$704,"&gt;="&amp;DATE($B$2,11,1),Transactions!$A$5:$A$704,"&lt;"&amp;DATE($B$2,12,1))</f>
        <v/>
      </c>
      <c r="O19" s="22">
        <f>SUMIFS(Transactions!$D$5:$D$704,Transactions!$C$5:$C$704,$B19,Transactions!$A$5:$A$704,"&gt;="&amp;DATE($B$2,12,1),Transactions!$A$5:$A$704,"&lt;"&amp;DATE($B$2,13,1))</f>
        <v/>
      </c>
      <c r="P19" s="23">
        <f>SUM(D19:O19)</f>
        <v/>
      </c>
      <c r="Q19" s="24">
        <f>ROUND(P19/12,0)</f>
        <v/>
      </c>
      <c r="R19" s="24">
        <f>C19-Q19</f>
        <v/>
      </c>
    </row>
    <row r="20">
      <c r="A20" s="12" t="inlineStr"/>
      <c r="B20" s="3">
        <f>Categories!$B$20</f>
        <v/>
      </c>
      <c r="C20" s="21" t="n"/>
      <c r="D20" s="25">
        <f>SUMIFS(Transactions!$D$5:$D$704,Transactions!$C$5:$C$704,$B20,Transactions!$A$5:$A$704,"&gt;="&amp;DATE($B$2,1,1),Transactions!$A$5:$A$704,"&lt;"&amp;DATE($B$2,2,1))</f>
        <v/>
      </c>
      <c r="E20" s="25">
        <f>SUMIFS(Transactions!$D$5:$D$704,Transactions!$C$5:$C$704,$B20,Transactions!$A$5:$A$704,"&gt;="&amp;DATE($B$2,2,1),Transactions!$A$5:$A$704,"&lt;"&amp;DATE($B$2,3,1))</f>
        <v/>
      </c>
      <c r="F20" s="25">
        <f>SUMIFS(Transactions!$D$5:$D$704,Transactions!$C$5:$C$704,$B20,Transactions!$A$5:$A$704,"&gt;="&amp;DATE($B$2,3,1),Transactions!$A$5:$A$704,"&lt;"&amp;DATE($B$2,4,1))</f>
        <v/>
      </c>
      <c r="G20" s="25">
        <f>SUMIFS(Transactions!$D$5:$D$704,Transactions!$C$5:$C$704,$B20,Transactions!$A$5:$A$704,"&gt;="&amp;DATE($B$2,4,1),Transactions!$A$5:$A$704,"&lt;"&amp;DATE($B$2,5,1))</f>
        <v/>
      </c>
      <c r="H20" s="25">
        <f>SUMIFS(Transactions!$D$5:$D$704,Transactions!$C$5:$C$704,$B20,Transactions!$A$5:$A$704,"&gt;="&amp;DATE($B$2,5,1),Transactions!$A$5:$A$704,"&lt;"&amp;DATE($B$2,6,1))</f>
        <v/>
      </c>
      <c r="I20" s="25">
        <f>SUMIFS(Transactions!$D$5:$D$704,Transactions!$C$5:$C$704,$B20,Transactions!$A$5:$A$704,"&gt;="&amp;DATE($B$2,6,1),Transactions!$A$5:$A$704,"&lt;"&amp;DATE($B$2,7,1))</f>
        <v/>
      </c>
      <c r="J20" s="25">
        <f>SUMIFS(Transactions!$D$5:$D$704,Transactions!$C$5:$C$704,$B20,Transactions!$A$5:$A$704,"&gt;="&amp;DATE($B$2,7,1),Transactions!$A$5:$A$704,"&lt;"&amp;DATE($B$2,8,1))</f>
        <v/>
      </c>
      <c r="K20" s="25">
        <f>SUMIFS(Transactions!$D$5:$D$704,Transactions!$C$5:$C$704,$B20,Transactions!$A$5:$A$704,"&gt;="&amp;DATE($B$2,8,1),Transactions!$A$5:$A$704,"&lt;"&amp;DATE($B$2,9,1))</f>
        <v/>
      </c>
      <c r="L20" s="25">
        <f>SUMIFS(Transactions!$D$5:$D$704,Transactions!$C$5:$C$704,$B20,Transactions!$A$5:$A$704,"&gt;="&amp;DATE($B$2,9,1),Transactions!$A$5:$A$704,"&lt;"&amp;DATE($B$2,10,1))</f>
        <v/>
      </c>
      <c r="M20" s="25">
        <f>SUMIFS(Transactions!$D$5:$D$704,Transactions!$C$5:$C$704,$B20,Transactions!$A$5:$A$704,"&gt;="&amp;DATE($B$2,10,1),Transactions!$A$5:$A$704,"&lt;"&amp;DATE($B$2,11,1))</f>
        <v/>
      </c>
      <c r="N20" s="25">
        <f>SUMIFS(Transactions!$D$5:$D$704,Transactions!$C$5:$C$704,$B20,Transactions!$A$5:$A$704,"&gt;="&amp;DATE($B$2,11,1),Transactions!$A$5:$A$704,"&lt;"&amp;DATE($B$2,12,1))</f>
        <v/>
      </c>
      <c r="O20" s="25">
        <f>SUMIFS(Transactions!$D$5:$D$704,Transactions!$C$5:$C$704,$B20,Transactions!$A$5:$A$704,"&gt;="&amp;DATE($B$2,12,1),Transactions!$A$5:$A$704,"&lt;"&amp;DATE($B$2,13,1))</f>
        <v/>
      </c>
      <c r="P20" s="23">
        <f>SUM(D20:O20)</f>
        <v/>
      </c>
      <c r="Q20" s="24">
        <f>ROUND(P20/12,0)</f>
        <v/>
      </c>
      <c r="R20" s="24">
        <f>C20-Q20</f>
        <v/>
      </c>
    </row>
    <row r="21">
      <c r="A21" s="12" t="inlineStr">
        <is>
          <t>Food</t>
        </is>
      </c>
      <c r="B21" s="3">
        <f>Categories!$B$21</f>
        <v/>
      </c>
      <c r="C21" s="21" t="n"/>
      <c r="D21" s="22">
        <f>SUMIFS(Transactions!$D$5:$D$704,Transactions!$C$5:$C$704,$B21,Transactions!$A$5:$A$704,"&gt;="&amp;DATE($B$2,1,1),Transactions!$A$5:$A$704,"&lt;"&amp;DATE($B$2,2,1))</f>
        <v/>
      </c>
      <c r="E21" s="22">
        <f>SUMIFS(Transactions!$D$5:$D$704,Transactions!$C$5:$C$704,$B21,Transactions!$A$5:$A$704,"&gt;="&amp;DATE($B$2,2,1),Transactions!$A$5:$A$704,"&lt;"&amp;DATE($B$2,3,1))</f>
        <v/>
      </c>
      <c r="F21" s="22">
        <f>SUMIFS(Transactions!$D$5:$D$704,Transactions!$C$5:$C$704,$B21,Transactions!$A$5:$A$704,"&gt;="&amp;DATE($B$2,3,1),Transactions!$A$5:$A$704,"&lt;"&amp;DATE($B$2,4,1))</f>
        <v/>
      </c>
      <c r="G21" s="22">
        <f>SUMIFS(Transactions!$D$5:$D$704,Transactions!$C$5:$C$704,$B21,Transactions!$A$5:$A$704,"&gt;="&amp;DATE($B$2,4,1),Transactions!$A$5:$A$704,"&lt;"&amp;DATE($B$2,5,1))</f>
        <v/>
      </c>
      <c r="H21" s="22">
        <f>SUMIFS(Transactions!$D$5:$D$704,Transactions!$C$5:$C$704,$B21,Transactions!$A$5:$A$704,"&gt;="&amp;DATE($B$2,5,1),Transactions!$A$5:$A$704,"&lt;"&amp;DATE($B$2,6,1))</f>
        <v/>
      </c>
      <c r="I21" s="22">
        <f>SUMIFS(Transactions!$D$5:$D$704,Transactions!$C$5:$C$704,$B21,Transactions!$A$5:$A$704,"&gt;="&amp;DATE($B$2,6,1),Transactions!$A$5:$A$704,"&lt;"&amp;DATE($B$2,7,1))</f>
        <v/>
      </c>
      <c r="J21" s="22">
        <f>SUMIFS(Transactions!$D$5:$D$704,Transactions!$C$5:$C$704,$B21,Transactions!$A$5:$A$704,"&gt;="&amp;DATE($B$2,7,1),Transactions!$A$5:$A$704,"&lt;"&amp;DATE($B$2,8,1))</f>
        <v/>
      </c>
      <c r="K21" s="22">
        <f>SUMIFS(Transactions!$D$5:$D$704,Transactions!$C$5:$C$704,$B21,Transactions!$A$5:$A$704,"&gt;="&amp;DATE($B$2,8,1),Transactions!$A$5:$A$704,"&lt;"&amp;DATE($B$2,9,1))</f>
        <v/>
      </c>
      <c r="L21" s="22">
        <f>SUMIFS(Transactions!$D$5:$D$704,Transactions!$C$5:$C$704,$B21,Transactions!$A$5:$A$704,"&gt;="&amp;DATE($B$2,9,1),Transactions!$A$5:$A$704,"&lt;"&amp;DATE($B$2,10,1))</f>
        <v/>
      </c>
      <c r="M21" s="22">
        <f>SUMIFS(Transactions!$D$5:$D$704,Transactions!$C$5:$C$704,$B21,Transactions!$A$5:$A$704,"&gt;="&amp;DATE($B$2,10,1),Transactions!$A$5:$A$704,"&lt;"&amp;DATE($B$2,11,1))</f>
        <v/>
      </c>
      <c r="N21" s="22">
        <f>SUMIFS(Transactions!$D$5:$D$704,Transactions!$C$5:$C$704,$B21,Transactions!$A$5:$A$704,"&gt;="&amp;DATE($B$2,11,1),Transactions!$A$5:$A$704,"&lt;"&amp;DATE($B$2,12,1))</f>
        <v/>
      </c>
      <c r="O21" s="22">
        <f>SUMIFS(Transactions!$D$5:$D$704,Transactions!$C$5:$C$704,$B21,Transactions!$A$5:$A$704,"&gt;="&amp;DATE($B$2,12,1),Transactions!$A$5:$A$704,"&lt;"&amp;DATE($B$2,13,1))</f>
        <v/>
      </c>
      <c r="P21" s="23">
        <f>SUM(D21:O21)</f>
        <v/>
      </c>
      <c r="Q21" s="24">
        <f>ROUND(P21/12,0)</f>
        <v/>
      </c>
      <c r="R21" s="24">
        <f>C21-Q21</f>
        <v/>
      </c>
    </row>
    <row r="22">
      <c r="A22" s="12" t="inlineStr"/>
      <c r="B22" s="3">
        <f>Categories!$B$22</f>
        <v/>
      </c>
      <c r="C22" s="21" t="n"/>
      <c r="D22" s="25">
        <f>SUMIFS(Transactions!$D$5:$D$704,Transactions!$C$5:$C$704,$B22,Transactions!$A$5:$A$704,"&gt;="&amp;DATE($B$2,1,1),Transactions!$A$5:$A$704,"&lt;"&amp;DATE($B$2,2,1))</f>
        <v/>
      </c>
      <c r="E22" s="25">
        <f>SUMIFS(Transactions!$D$5:$D$704,Transactions!$C$5:$C$704,$B22,Transactions!$A$5:$A$704,"&gt;="&amp;DATE($B$2,2,1),Transactions!$A$5:$A$704,"&lt;"&amp;DATE($B$2,3,1))</f>
        <v/>
      </c>
      <c r="F22" s="25">
        <f>SUMIFS(Transactions!$D$5:$D$704,Transactions!$C$5:$C$704,$B22,Transactions!$A$5:$A$704,"&gt;="&amp;DATE($B$2,3,1),Transactions!$A$5:$A$704,"&lt;"&amp;DATE($B$2,4,1))</f>
        <v/>
      </c>
      <c r="G22" s="25">
        <f>SUMIFS(Transactions!$D$5:$D$704,Transactions!$C$5:$C$704,$B22,Transactions!$A$5:$A$704,"&gt;="&amp;DATE($B$2,4,1),Transactions!$A$5:$A$704,"&lt;"&amp;DATE($B$2,5,1))</f>
        <v/>
      </c>
      <c r="H22" s="25">
        <f>SUMIFS(Transactions!$D$5:$D$704,Transactions!$C$5:$C$704,$B22,Transactions!$A$5:$A$704,"&gt;="&amp;DATE($B$2,5,1),Transactions!$A$5:$A$704,"&lt;"&amp;DATE($B$2,6,1))</f>
        <v/>
      </c>
      <c r="I22" s="25">
        <f>SUMIFS(Transactions!$D$5:$D$704,Transactions!$C$5:$C$704,$B22,Transactions!$A$5:$A$704,"&gt;="&amp;DATE($B$2,6,1),Transactions!$A$5:$A$704,"&lt;"&amp;DATE($B$2,7,1))</f>
        <v/>
      </c>
      <c r="J22" s="25">
        <f>SUMIFS(Transactions!$D$5:$D$704,Transactions!$C$5:$C$704,$B22,Transactions!$A$5:$A$704,"&gt;="&amp;DATE($B$2,7,1),Transactions!$A$5:$A$704,"&lt;"&amp;DATE($B$2,8,1))</f>
        <v/>
      </c>
      <c r="K22" s="25">
        <f>SUMIFS(Transactions!$D$5:$D$704,Transactions!$C$5:$C$704,$B22,Transactions!$A$5:$A$704,"&gt;="&amp;DATE($B$2,8,1),Transactions!$A$5:$A$704,"&lt;"&amp;DATE($B$2,9,1))</f>
        <v/>
      </c>
      <c r="L22" s="25">
        <f>SUMIFS(Transactions!$D$5:$D$704,Transactions!$C$5:$C$704,$B22,Transactions!$A$5:$A$704,"&gt;="&amp;DATE($B$2,9,1),Transactions!$A$5:$A$704,"&lt;"&amp;DATE($B$2,10,1))</f>
        <v/>
      </c>
      <c r="M22" s="25">
        <f>SUMIFS(Transactions!$D$5:$D$704,Transactions!$C$5:$C$704,$B22,Transactions!$A$5:$A$704,"&gt;="&amp;DATE($B$2,10,1),Transactions!$A$5:$A$704,"&lt;"&amp;DATE($B$2,11,1))</f>
        <v/>
      </c>
      <c r="N22" s="25">
        <f>SUMIFS(Transactions!$D$5:$D$704,Transactions!$C$5:$C$704,$B22,Transactions!$A$5:$A$704,"&gt;="&amp;DATE($B$2,11,1),Transactions!$A$5:$A$704,"&lt;"&amp;DATE($B$2,12,1))</f>
        <v/>
      </c>
      <c r="O22" s="25">
        <f>SUMIFS(Transactions!$D$5:$D$704,Transactions!$C$5:$C$704,$B22,Transactions!$A$5:$A$704,"&gt;="&amp;DATE($B$2,12,1),Transactions!$A$5:$A$704,"&lt;"&amp;DATE($B$2,13,1))</f>
        <v/>
      </c>
      <c r="P22" s="23">
        <f>SUM(D22:O22)</f>
        <v/>
      </c>
      <c r="Q22" s="24">
        <f>ROUND(P22/12,0)</f>
        <v/>
      </c>
      <c r="R22" s="24">
        <f>C22-Q22</f>
        <v/>
      </c>
    </row>
    <row r="23">
      <c r="A23" s="12" t="inlineStr">
        <is>
          <t>Personal</t>
        </is>
      </c>
      <c r="B23" s="3">
        <f>Categories!$B$23</f>
        <v/>
      </c>
      <c r="C23" s="21" t="n"/>
      <c r="D23" s="22">
        <f>SUMIFS(Transactions!$D$5:$D$704,Transactions!$C$5:$C$704,$B23,Transactions!$A$5:$A$704,"&gt;="&amp;DATE($B$2,1,1),Transactions!$A$5:$A$704,"&lt;"&amp;DATE($B$2,2,1))</f>
        <v/>
      </c>
      <c r="E23" s="22">
        <f>SUMIFS(Transactions!$D$5:$D$704,Transactions!$C$5:$C$704,$B23,Transactions!$A$5:$A$704,"&gt;="&amp;DATE($B$2,2,1),Transactions!$A$5:$A$704,"&lt;"&amp;DATE($B$2,3,1))</f>
        <v/>
      </c>
      <c r="F23" s="22">
        <f>SUMIFS(Transactions!$D$5:$D$704,Transactions!$C$5:$C$704,$B23,Transactions!$A$5:$A$704,"&gt;="&amp;DATE($B$2,3,1),Transactions!$A$5:$A$704,"&lt;"&amp;DATE($B$2,4,1))</f>
        <v/>
      </c>
      <c r="G23" s="22">
        <f>SUMIFS(Transactions!$D$5:$D$704,Transactions!$C$5:$C$704,$B23,Transactions!$A$5:$A$704,"&gt;="&amp;DATE($B$2,4,1),Transactions!$A$5:$A$704,"&lt;"&amp;DATE($B$2,5,1))</f>
        <v/>
      </c>
      <c r="H23" s="22">
        <f>SUMIFS(Transactions!$D$5:$D$704,Transactions!$C$5:$C$704,$B23,Transactions!$A$5:$A$704,"&gt;="&amp;DATE($B$2,5,1),Transactions!$A$5:$A$704,"&lt;"&amp;DATE($B$2,6,1))</f>
        <v/>
      </c>
      <c r="I23" s="22">
        <f>SUMIFS(Transactions!$D$5:$D$704,Transactions!$C$5:$C$704,$B23,Transactions!$A$5:$A$704,"&gt;="&amp;DATE($B$2,6,1),Transactions!$A$5:$A$704,"&lt;"&amp;DATE($B$2,7,1))</f>
        <v/>
      </c>
      <c r="J23" s="22">
        <f>SUMIFS(Transactions!$D$5:$D$704,Transactions!$C$5:$C$704,$B23,Transactions!$A$5:$A$704,"&gt;="&amp;DATE($B$2,7,1),Transactions!$A$5:$A$704,"&lt;"&amp;DATE($B$2,8,1))</f>
        <v/>
      </c>
      <c r="K23" s="22">
        <f>SUMIFS(Transactions!$D$5:$D$704,Transactions!$C$5:$C$704,$B23,Transactions!$A$5:$A$704,"&gt;="&amp;DATE($B$2,8,1),Transactions!$A$5:$A$704,"&lt;"&amp;DATE($B$2,9,1))</f>
        <v/>
      </c>
      <c r="L23" s="22">
        <f>SUMIFS(Transactions!$D$5:$D$704,Transactions!$C$5:$C$704,$B23,Transactions!$A$5:$A$704,"&gt;="&amp;DATE($B$2,9,1),Transactions!$A$5:$A$704,"&lt;"&amp;DATE($B$2,10,1))</f>
        <v/>
      </c>
      <c r="M23" s="22">
        <f>SUMIFS(Transactions!$D$5:$D$704,Transactions!$C$5:$C$704,$B23,Transactions!$A$5:$A$704,"&gt;="&amp;DATE($B$2,10,1),Transactions!$A$5:$A$704,"&lt;"&amp;DATE($B$2,11,1))</f>
        <v/>
      </c>
      <c r="N23" s="22">
        <f>SUMIFS(Transactions!$D$5:$D$704,Transactions!$C$5:$C$704,$B23,Transactions!$A$5:$A$704,"&gt;="&amp;DATE($B$2,11,1),Transactions!$A$5:$A$704,"&lt;"&amp;DATE($B$2,12,1))</f>
        <v/>
      </c>
      <c r="O23" s="22">
        <f>SUMIFS(Transactions!$D$5:$D$704,Transactions!$C$5:$C$704,$B23,Transactions!$A$5:$A$704,"&gt;="&amp;DATE($B$2,12,1),Transactions!$A$5:$A$704,"&lt;"&amp;DATE($B$2,13,1))</f>
        <v/>
      </c>
      <c r="P23" s="23">
        <f>SUM(D23:O23)</f>
        <v/>
      </c>
      <c r="Q23" s="24">
        <f>ROUND(P23/12,0)</f>
        <v/>
      </c>
      <c r="R23" s="24">
        <f>C23-Q23</f>
        <v/>
      </c>
    </row>
    <row r="24">
      <c r="A24" s="12" t="inlineStr"/>
      <c r="B24" s="3">
        <f>Categories!$B$24</f>
        <v/>
      </c>
      <c r="C24" s="21" t="n"/>
      <c r="D24" s="25">
        <f>SUMIFS(Transactions!$D$5:$D$704,Transactions!$C$5:$C$704,$B24,Transactions!$A$5:$A$704,"&gt;="&amp;DATE($B$2,1,1),Transactions!$A$5:$A$704,"&lt;"&amp;DATE($B$2,2,1))</f>
        <v/>
      </c>
      <c r="E24" s="25">
        <f>SUMIFS(Transactions!$D$5:$D$704,Transactions!$C$5:$C$704,$B24,Transactions!$A$5:$A$704,"&gt;="&amp;DATE($B$2,2,1),Transactions!$A$5:$A$704,"&lt;"&amp;DATE($B$2,3,1))</f>
        <v/>
      </c>
      <c r="F24" s="25">
        <f>SUMIFS(Transactions!$D$5:$D$704,Transactions!$C$5:$C$704,$B24,Transactions!$A$5:$A$704,"&gt;="&amp;DATE($B$2,3,1),Transactions!$A$5:$A$704,"&lt;"&amp;DATE($B$2,4,1))</f>
        <v/>
      </c>
      <c r="G24" s="25">
        <f>SUMIFS(Transactions!$D$5:$D$704,Transactions!$C$5:$C$704,$B24,Transactions!$A$5:$A$704,"&gt;="&amp;DATE($B$2,4,1),Transactions!$A$5:$A$704,"&lt;"&amp;DATE($B$2,5,1))</f>
        <v/>
      </c>
      <c r="H24" s="25">
        <f>SUMIFS(Transactions!$D$5:$D$704,Transactions!$C$5:$C$704,$B24,Transactions!$A$5:$A$704,"&gt;="&amp;DATE($B$2,5,1),Transactions!$A$5:$A$704,"&lt;"&amp;DATE($B$2,6,1))</f>
        <v/>
      </c>
      <c r="I24" s="25">
        <f>SUMIFS(Transactions!$D$5:$D$704,Transactions!$C$5:$C$704,$B24,Transactions!$A$5:$A$704,"&gt;="&amp;DATE($B$2,6,1),Transactions!$A$5:$A$704,"&lt;"&amp;DATE($B$2,7,1))</f>
        <v/>
      </c>
      <c r="J24" s="25">
        <f>SUMIFS(Transactions!$D$5:$D$704,Transactions!$C$5:$C$704,$B24,Transactions!$A$5:$A$704,"&gt;="&amp;DATE($B$2,7,1),Transactions!$A$5:$A$704,"&lt;"&amp;DATE($B$2,8,1))</f>
        <v/>
      </c>
      <c r="K24" s="25">
        <f>SUMIFS(Transactions!$D$5:$D$704,Transactions!$C$5:$C$704,$B24,Transactions!$A$5:$A$704,"&gt;="&amp;DATE($B$2,8,1),Transactions!$A$5:$A$704,"&lt;"&amp;DATE($B$2,9,1))</f>
        <v/>
      </c>
      <c r="L24" s="25">
        <f>SUMIFS(Transactions!$D$5:$D$704,Transactions!$C$5:$C$704,$B24,Transactions!$A$5:$A$704,"&gt;="&amp;DATE($B$2,9,1),Transactions!$A$5:$A$704,"&lt;"&amp;DATE($B$2,10,1))</f>
        <v/>
      </c>
      <c r="M24" s="25">
        <f>SUMIFS(Transactions!$D$5:$D$704,Transactions!$C$5:$C$704,$B24,Transactions!$A$5:$A$704,"&gt;="&amp;DATE($B$2,10,1),Transactions!$A$5:$A$704,"&lt;"&amp;DATE($B$2,11,1))</f>
        <v/>
      </c>
      <c r="N24" s="25">
        <f>SUMIFS(Transactions!$D$5:$D$704,Transactions!$C$5:$C$704,$B24,Transactions!$A$5:$A$704,"&gt;="&amp;DATE($B$2,11,1),Transactions!$A$5:$A$704,"&lt;"&amp;DATE($B$2,12,1))</f>
        <v/>
      </c>
      <c r="O24" s="25">
        <f>SUMIFS(Transactions!$D$5:$D$704,Transactions!$C$5:$C$704,$B24,Transactions!$A$5:$A$704,"&gt;="&amp;DATE($B$2,12,1),Transactions!$A$5:$A$704,"&lt;"&amp;DATE($B$2,13,1))</f>
        <v/>
      </c>
      <c r="P24" s="23">
        <f>SUM(D24:O24)</f>
        <v/>
      </c>
      <c r="Q24" s="24">
        <f>ROUND(P24/12,0)</f>
        <v/>
      </c>
      <c r="R24" s="24">
        <f>C24-Q24</f>
        <v/>
      </c>
    </row>
    <row r="25">
      <c r="A25" s="12" t="inlineStr"/>
      <c r="B25" s="3">
        <f>Categories!$B$25</f>
        <v/>
      </c>
      <c r="C25" s="21" t="n"/>
      <c r="D25" s="22">
        <f>SUMIFS(Transactions!$D$5:$D$704,Transactions!$C$5:$C$704,$B25,Transactions!$A$5:$A$704,"&gt;="&amp;DATE($B$2,1,1),Transactions!$A$5:$A$704,"&lt;"&amp;DATE($B$2,2,1))</f>
        <v/>
      </c>
      <c r="E25" s="22">
        <f>SUMIFS(Transactions!$D$5:$D$704,Transactions!$C$5:$C$704,$B25,Transactions!$A$5:$A$704,"&gt;="&amp;DATE($B$2,2,1),Transactions!$A$5:$A$704,"&lt;"&amp;DATE($B$2,3,1))</f>
        <v/>
      </c>
      <c r="F25" s="22">
        <f>SUMIFS(Transactions!$D$5:$D$704,Transactions!$C$5:$C$704,$B25,Transactions!$A$5:$A$704,"&gt;="&amp;DATE($B$2,3,1),Transactions!$A$5:$A$704,"&lt;"&amp;DATE($B$2,4,1))</f>
        <v/>
      </c>
      <c r="G25" s="22">
        <f>SUMIFS(Transactions!$D$5:$D$704,Transactions!$C$5:$C$704,$B25,Transactions!$A$5:$A$704,"&gt;="&amp;DATE($B$2,4,1),Transactions!$A$5:$A$704,"&lt;"&amp;DATE($B$2,5,1))</f>
        <v/>
      </c>
      <c r="H25" s="22">
        <f>SUMIFS(Transactions!$D$5:$D$704,Transactions!$C$5:$C$704,$B25,Transactions!$A$5:$A$704,"&gt;="&amp;DATE($B$2,5,1),Transactions!$A$5:$A$704,"&lt;"&amp;DATE($B$2,6,1))</f>
        <v/>
      </c>
      <c r="I25" s="22">
        <f>SUMIFS(Transactions!$D$5:$D$704,Transactions!$C$5:$C$704,$B25,Transactions!$A$5:$A$704,"&gt;="&amp;DATE($B$2,6,1),Transactions!$A$5:$A$704,"&lt;"&amp;DATE($B$2,7,1))</f>
        <v/>
      </c>
      <c r="J25" s="22">
        <f>SUMIFS(Transactions!$D$5:$D$704,Transactions!$C$5:$C$704,$B25,Transactions!$A$5:$A$704,"&gt;="&amp;DATE($B$2,7,1),Transactions!$A$5:$A$704,"&lt;"&amp;DATE($B$2,8,1))</f>
        <v/>
      </c>
      <c r="K25" s="22">
        <f>SUMIFS(Transactions!$D$5:$D$704,Transactions!$C$5:$C$704,$B25,Transactions!$A$5:$A$704,"&gt;="&amp;DATE($B$2,8,1),Transactions!$A$5:$A$704,"&lt;"&amp;DATE($B$2,9,1))</f>
        <v/>
      </c>
      <c r="L25" s="22">
        <f>SUMIFS(Transactions!$D$5:$D$704,Transactions!$C$5:$C$704,$B25,Transactions!$A$5:$A$704,"&gt;="&amp;DATE($B$2,9,1),Transactions!$A$5:$A$704,"&lt;"&amp;DATE($B$2,10,1))</f>
        <v/>
      </c>
      <c r="M25" s="22">
        <f>SUMIFS(Transactions!$D$5:$D$704,Transactions!$C$5:$C$704,$B25,Transactions!$A$5:$A$704,"&gt;="&amp;DATE($B$2,10,1),Transactions!$A$5:$A$704,"&lt;"&amp;DATE($B$2,11,1))</f>
        <v/>
      </c>
      <c r="N25" s="22">
        <f>SUMIFS(Transactions!$D$5:$D$704,Transactions!$C$5:$C$704,$B25,Transactions!$A$5:$A$704,"&gt;="&amp;DATE($B$2,11,1),Transactions!$A$5:$A$704,"&lt;"&amp;DATE($B$2,12,1))</f>
        <v/>
      </c>
      <c r="O25" s="22">
        <f>SUMIFS(Transactions!$D$5:$D$704,Transactions!$C$5:$C$704,$B25,Transactions!$A$5:$A$704,"&gt;="&amp;DATE($B$2,12,1),Transactions!$A$5:$A$704,"&lt;"&amp;DATE($B$2,13,1))</f>
        <v/>
      </c>
      <c r="P25" s="23">
        <f>SUM(D25:O25)</f>
        <v/>
      </c>
      <c r="Q25" s="24">
        <f>ROUND(P25/12,0)</f>
        <v/>
      </c>
      <c r="R25" s="24">
        <f>C25-Q25</f>
        <v/>
      </c>
    </row>
    <row r="26">
      <c r="A26" s="12" t="inlineStr"/>
      <c r="B26" s="3">
        <f>Categories!$B$26</f>
        <v/>
      </c>
      <c r="C26" s="21" t="n"/>
      <c r="D26" s="25">
        <f>SUMIFS(Transactions!$D$5:$D$704,Transactions!$C$5:$C$704,$B26,Transactions!$A$5:$A$704,"&gt;="&amp;DATE($B$2,1,1),Transactions!$A$5:$A$704,"&lt;"&amp;DATE($B$2,2,1))</f>
        <v/>
      </c>
      <c r="E26" s="25">
        <f>SUMIFS(Transactions!$D$5:$D$704,Transactions!$C$5:$C$704,$B26,Transactions!$A$5:$A$704,"&gt;="&amp;DATE($B$2,2,1),Transactions!$A$5:$A$704,"&lt;"&amp;DATE($B$2,3,1))</f>
        <v/>
      </c>
      <c r="F26" s="25">
        <f>SUMIFS(Transactions!$D$5:$D$704,Transactions!$C$5:$C$704,$B26,Transactions!$A$5:$A$704,"&gt;="&amp;DATE($B$2,3,1),Transactions!$A$5:$A$704,"&lt;"&amp;DATE($B$2,4,1))</f>
        <v/>
      </c>
      <c r="G26" s="25">
        <f>SUMIFS(Transactions!$D$5:$D$704,Transactions!$C$5:$C$704,$B26,Transactions!$A$5:$A$704,"&gt;="&amp;DATE($B$2,4,1),Transactions!$A$5:$A$704,"&lt;"&amp;DATE($B$2,5,1))</f>
        <v/>
      </c>
      <c r="H26" s="25">
        <f>SUMIFS(Transactions!$D$5:$D$704,Transactions!$C$5:$C$704,$B26,Transactions!$A$5:$A$704,"&gt;="&amp;DATE($B$2,5,1),Transactions!$A$5:$A$704,"&lt;"&amp;DATE($B$2,6,1))</f>
        <v/>
      </c>
      <c r="I26" s="25">
        <f>SUMIFS(Transactions!$D$5:$D$704,Transactions!$C$5:$C$704,$B26,Transactions!$A$5:$A$704,"&gt;="&amp;DATE($B$2,6,1),Transactions!$A$5:$A$704,"&lt;"&amp;DATE($B$2,7,1))</f>
        <v/>
      </c>
      <c r="J26" s="25">
        <f>SUMIFS(Transactions!$D$5:$D$704,Transactions!$C$5:$C$704,$B26,Transactions!$A$5:$A$704,"&gt;="&amp;DATE($B$2,7,1),Transactions!$A$5:$A$704,"&lt;"&amp;DATE($B$2,8,1))</f>
        <v/>
      </c>
      <c r="K26" s="25">
        <f>SUMIFS(Transactions!$D$5:$D$704,Transactions!$C$5:$C$704,$B26,Transactions!$A$5:$A$704,"&gt;="&amp;DATE($B$2,8,1),Transactions!$A$5:$A$704,"&lt;"&amp;DATE($B$2,9,1))</f>
        <v/>
      </c>
      <c r="L26" s="25">
        <f>SUMIFS(Transactions!$D$5:$D$704,Transactions!$C$5:$C$704,$B26,Transactions!$A$5:$A$704,"&gt;="&amp;DATE($B$2,9,1),Transactions!$A$5:$A$704,"&lt;"&amp;DATE($B$2,10,1))</f>
        <v/>
      </c>
      <c r="M26" s="25">
        <f>SUMIFS(Transactions!$D$5:$D$704,Transactions!$C$5:$C$704,$B26,Transactions!$A$5:$A$704,"&gt;="&amp;DATE($B$2,10,1),Transactions!$A$5:$A$704,"&lt;"&amp;DATE($B$2,11,1))</f>
        <v/>
      </c>
      <c r="N26" s="25">
        <f>SUMIFS(Transactions!$D$5:$D$704,Transactions!$C$5:$C$704,$B26,Transactions!$A$5:$A$704,"&gt;="&amp;DATE($B$2,11,1),Transactions!$A$5:$A$704,"&lt;"&amp;DATE($B$2,12,1))</f>
        <v/>
      </c>
      <c r="O26" s="25">
        <f>SUMIFS(Transactions!$D$5:$D$704,Transactions!$C$5:$C$704,$B26,Transactions!$A$5:$A$704,"&gt;="&amp;DATE($B$2,12,1),Transactions!$A$5:$A$704,"&lt;"&amp;DATE($B$2,13,1))</f>
        <v/>
      </c>
      <c r="P26" s="23">
        <f>SUM(D26:O26)</f>
        <v/>
      </c>
      <c r="Q26" s="24">
        <f>ROUND(P26/12,0)</f>
        <v/>
      </c>
      <c r="R26" s="24">
        <f>C26-Q26</f>
        <v/>
      </c>
    </row>
    <row r="27">
      <c r="A27" s="12" t="inlineStr"/>
      <c r="B27" s="3">
        <f>Categories!$B$27</f>
        <v/>
      </c>
      <c r="C27" s="21" t="n"/>
      <c r="D27" s="22">
        <f>SUMIFS(Transactions!$D$5:$D$704,Transactions!$C$5:$C$704,$B27,Transactions!$A$5:$A$704,"&gt;="&amp;DATE($B$2,1,1),Transactions!$A$5:$A$704,"&lt;"&amp;DATE($B$2,2,1))</f>
        <v/>
      </c>
      <c r="E27" s="22">
        <f>SUMIFS(Transactions!$D$5:$D$704,Transactions!$C$5:$C$704,$B27,Transactions!$A$5:$A$704,"&gt;="&amp;DATE($B$2,2,1),Transactions!$A$5:$A$704,"&lt;"&amp;DATE($B$2,3,1))</f>
        <v/>
      </c>
      <c r="F27" s="22">
        <f>SUMIFS(Transactions!$D$5:$D$704,Transactions!$C$5:$C$704,$B27,Transactions!$A$5:$A$704,"&gt;="&amp;DATE($B$2,3,1),Transactions!$A$5:$A$704,"&lt;"&amp;DATE($B$2,4,1))</f>
        <v/>
      </c>
      <c r="G27" s="22">
        <f>SUMIFS(Transactions!$D$5:$D$704,Transactions!$C$5:$C$704,$B27,Transactions!$A$5:$A$704,"&gt;="&amp;DATE($B$2,4,1),Transactions!$A$5:$A$704,"&lt;"&amp;DATE($B$2,5,1))</f>
        <v/>
      </c>
      <c r="H27" s="22">
        <f>SUMIFS(Transactions!$D$5:$D$704,Transactions!$C$5:$C$704,$B27,Transactions!$A$5:$A$704,"&gt;="&amp;DATE($B$2,5,1),Transactions!$A$5:$A$704,"&lt;"&amp;DATE($B$2,6,1))</f>
        <v/>
      </c>
      <c r="I27" s="22">
        <f>SUMIFS(Transactions!$D$5:$D$704,Transactions!$C$5:$C$704,$B27,Transactions!$A$5:$A$704,"&gt;="&amp;DATE($B$2,6,1),Transactions!$A$5:$A$704,"&lt;"&amp;DATE($B$2,7,1))</f>
        <v/>
      </c>
      <c r="J27" s="22">
        <f>SUMIFS(Transactions!$D$5:$D$704,Transactions!$C$5:$C$704,$B27,Transactions!$A$5:$A$704,"&gt;="&amp;DATE($B$2,7,1),Transactions!$A$5:$A$704,"&lt;"&amp;DATE($B$2,8,1))</f>
        <v/>
      </c>
      <c r="K27" s="22">
        <f>SUMIFS(Transactions!$D$5:$D$704,Transactions!$C$5:$C$704,$B27,Transactions!$A$5:$A$704,"&gt;="&amp;DATE($B$2,8,1),Transactions!$A$5:$A$704,"&lt;"&amp;DATE($B$2,9,1))</f>
        <v/>
      </c>
      <c r="L27" s="22">
        <f>SUMIFS(Transactions!$D$5:$D$704,Transactions!$C$5:$C$704,$B27,Transactions!$A$5:$A$704,"&gt;="&amp;DATE($B$2,9,1),Transactions!$A$5:$A$704,"&lt;"&amp;DATE($B$2,10,1))</f>
        <v/>
      </c>
      <c r="M27" s="22">
        <f>SUMIFS(Transactions!$D$5:$D$704,Transactions!$C$5:$C$704,$B27,Transactions!$A$5:$A$704,"&gt;="&amp;DATE($B$2,10,1),Transactions!$A$5:$A$704,"&lt;"&amp;DATE($B$2,11,1))</f>
        <v/>
      </c>
      <c r="N27" s="22">
        <f>SUMIFS(Transactions!$D$5:$D$704,Transactions!$C$5:$C$704,$B27,Transactions!$A$5:$A$704,"&gt;="&amp;DATE($B$2,11,1),Transactions!$A$5:$A$704,"&lt;"&amp;DATE($B$2,12,1))</f>
        <v/>
      </c>
      <c r="O27" s="22">
        <f>SUMIFS(Transactions!$D$5:$D$704,Transactions!$C$5:$C$704,$B27,Transactions!$A$5:$A$704,"&gt;="&amp;DATE($B$2,12,1),Transactions!$A$5:$A$704,"&lt;"&amp;DATE($B$2,13,1))</f>
        <v/>
      </c>
      <c r="P27" s="23">
        <f>SUM(D27:O27)</f>
        <v/>
      </c>
      <c r="Q27" s="24">
        <f>ROUND(P27/12,0)</f>
        <v/>
      </c>
      <c r="R27" s="24">
        <f>C27-Q27</f>
        <v/>
      </c>
    </row>
    <row r="28">
      <c r="A28" s="12" t="inlineStr">
        <is>
          <t>Health</t>
        </is>
      </c>
      <c r="B28" s="3">
        <f>Categories!$B$28</f>
        <v/>
      </c>
      <c r="C28" s="21" t="n"/>
      <c r="D28" s="25">
        <f>SUMIFS(Transactions!$D$5:$D$704,Transactions!$C$5:$C$704,$B28,Transactions!$A$5:$A$704,"&gt;="&amp;DATE($B$2,1,1),Transactions!$A$5:$A$704,"&lt;"&amp;DATE($B$2,2,1))</f>
        <v/>
      </c>
      <c r="E28" s="25">
        <f>SUMIFS(Transactions!$D$5:$D$704,Transactions!$C$5:$C$704,$B28,Transactions!$A$5:$A$704,"&gt;="&amp;DATE($B$2,2,1),Transactions!$A$5:$A$704,"&lt;"&amp;DATE($B$2,3,1))</f>
        <v/>
      </c>
      <c r="F28" s="25">
        <f>SUMIFS(Transactions!$D$5:$D$704,Transactions!$C$5:$C$704,$B28,Transactions!$A$5:$A$704,"&gt;="&amp;DATE($B$2,3,1),Transactions!$A$5:$A$704,"&lt;"&amp;DATE($B$2,4,1))</f>
        <v/>
      </c>
      <c r="G28" s="25">
        <f>SUMIFS(Transactions!$D$5:$D$704,Transactions!$C$5:$C$704,$B28,Transactions!$A$5:$A$704,"&gt;="&amp;DATE($B$2,4,1),Transactions!$A$5:$A$704,"&lt;"&amp;DATE($B$2,5,1))</f>
        <v/>
      </c>
      <c r="H28" s="25">
        <f>SUMIFS(Transactions!$D$5:$D$704,Transactions!$C$5:$C$704,$B28,Transactions!$A$5:$A$704,"&gt;="&amp;DATE($B$2,5,1),Transactions!$A$5:$A$704,"&lt;"&amp;DATE($B$2,6,1))</f>
        <v/>
      </c>
      <c r="I28" s="25">
        <f>SUMIFS(Transactions!$D$5:$D$704,Transactions!$C$5:$C$704,$B28,Transactions!$A$5:$A$704,"&gt;="&amp;DATE($B$2,6,1),Transactions!$A$5:$A$704,"&lt;"&amp;DATE($B$2,7,1))</f>
        <v/>
      </c>
      <c r="J28" s="25">
        <f>SUMIFS(Transactions!$D$5:$D$704,Transactions!$C$5:$C$704,$B28,Transactions!$A$5:$A$704,"&gt;="&amp;DATE($B$2,7,1),Transactions!$A$5:$A$704,"&lt;"&amp;DATE($B$2,8,1))</f>
        <v/>
      </c>
      <c r="K28" s="25">
        <f>SUMIFS(Transactions!$D$5:$D$704,Transactions!$C$5:$C$704,$B28,Transactions!$A$5:$A$704,"&gt;="&amp;DATE($B$2,8,1),Transactions!$A$5:$A$704,"&lt;"&amp;DATE($B$2,9,1))</f>
        <v/>
      </c>
      <c r="L28" s="25">
        <f>SUMIFS(Transactions!$D$5:$D$704,Transactions!$C$5:$C$704,$B28,Transactions!$A$5:$A$704,"&gt;="&amp;DATE($B$2,9,1),Transactions!$A$5:$A$704,"&lt;"&amp;DATE($B$2,10,1))</f>
        <v/>
      </c>
      <c r="M28" s="25">
        <f>SUMIFS(Transactions!$D$5:$D$704,Transactions!$C$5:$C$704,$B28,Transactions!$A$5:$A$704,"&gt;="&amp;DATE($B$2,10,1),Transactions!$A$5:$A$704,"&lt;"&amp;DATE($B$2,11,1))</f>
        <v/>
      </c>
      <c r="N28" s="25">
        <f>SUMIFS(Transactions!$D$5:$D$704,Transactions!$C$5:$C$704,$B28,Transactions!$A$5:$A$704,"&gt;="&amp;DATE($B$2,11,1),Transactions!$A$5:$A$704,"&lt;"&amp;DATE($B$2,12,1))</f>
        <v/>
      </c>
      <c r="O28" s="25">
        <f>SUMIFS(Transactions!$D$5:$D$704,Transactions!$C$5:$C$704,$B28,Transactions!$A$5:$A$704,"&gt;="&amp;DATE($B$2,12,1),Transactions!$A$5:$A$704,"&lt;"&amp;DATE($B$2,13,1))</f>
        <v/>
      </c>
      <c r="P28" s="23">
        <f>SUM(D28:O28)</f>
        <v/>
      </c>
      <c r="Q28" s="24">
        <f>ROUND(P28/12,0)</f>
        <v/>
      </c>
      <c r="R28" s="24">
        <f>C28-Q28</f>
        <v/>
      </c>
    </row>
    <row r="29">
      <c r="A29" s="12" t="inlineStr"/>
      <c r="B29" s="3">
        <f>Categories!$B$29</f>
        <v/>
      </c>
      <c r="C29" s="21" t="n"/>
      <c r="D29" s="22">
        <f>SUMIFS(Transactions!$D$5:$D$704,Transactions!$C$5:$C$704,$B29,Transactions!$A$5:$A$704,"&gt;="&amp;DATE($B$2,1,1),Transactions!$A$5:$A$704,"&lt;"&amp;DATE($B$2,2,1))</f>
        <v/>
      </c>
      <c r="E29" s="22">
        <f>SUMIFS(Transactions!$D$5:$D$704,Transactions!$C$5:$C$704,$B29,Transactions!$A$5:$A$704,"&gt;="&amp;DATE($B$2,2,1),Transactions!$A$5:$A$704,"&lt;"&amp;DATE($B$2,3,1))</f>
        <v/>
      </c>
      <c r="F29" s="22">
        <f>SUMIFS(Transactions!$D$5:$D$704,Transactions!$C$5:$C$704,$B29,Transactions!$A$5:$A$704,"&gt;="&amp;DATE($B$2,3,1),Transactions!$A$5:$A$704,"&lt;"&amp;DATE($B$2,4,1))</f>
        <v/>
      </c>
      <c r="G29" s="22">
        <f>SUMIFS(Transactions!$D$5:$D$704,Transactions!$C$5:$C$704,$B29,Transactions!$A$5:$A$704,"&gt;="&amp;DATE($B$2,4,1),Transactions!$A$5:$A$704,"&lt;"&amp;DATE($B$2,5,1))</f>
        <v/>
      </c>
      <c r="H29" s="22">
        <f>SUMIFS(Transactions!$D$5:$D$704,Transactions!$C$5:$C$704,$B29,Transactions!$A$5:$A$704,"&gt;="&amp;DATE($B$2,5,1),Transactions!$A$5:$A$704,"&lt;"&amp;DATE($B$2,6,1))</f>
        <v/>
      </c>
      <c r="I29" s="22">
        <f>SUMIFS(Transactions!$D$5:$D$704,Transactions!$C$5:$C$704,$B29,Transactions!$A$5:$A$704,"&gt;="&amp;DATE($B$2,6,1),Transactions!$A$5:$A$704,"&lt;"&amp;DATE($B$2,7,1))</f>
        <v/>
      </c>
      <c r="J29" s="22">
        <f>SUMIFS(Transactions!$D$5:$D$704,Transactions!$C$5:$C$704,$B29,Transactions!$A$5:$A$704,"&gt;="&amp;DATE($B$2,7,1),Transactions!$A$5:$A$704,"&lt;"&amp;DATE($B$2,8,1))</f>
        <v/>
      </c>
      <c r="K29" s="22">
        <f>SUMIFS(Transactions!$D$5:$D$704,Transactions!$C$5:$C$704,$B29,Transactions!$A$5:$A$704,"&gt;="&amp;DATE($B$2,8,1),Transactions!$A$5:$A$704,"&lt;"&amp;DATE($B$2,9,1))</f>
        <v/>
      </c>
      <c r="L29" s="22">
        <f>SUMIFS(Transactions!$D$5:$D$704,Transactions!$C$5:$C$704,$B29,Transactions!$A$5:$A$704,"&gt;="&amp;DATE($B$2,9,1),Transactions!$A$5:$A$704,"&lt;"&amp;DATE($B$2,10,1))</f>
        <v/>
      </c>
      <c r="M29" s="22">
        <f>SUMIFS(Transactions!$D$5:$D$704,Transactions!$C$5:$C$704,$B29,Transactions!$A$5:$A$704,"&gt;="&amp;DATE($B$2,10,1),Transactions!$A$5:$A$704,"&lt;"&amp;DATE($B$2,11,1))</f>
        <v/>
      </c>
      <c r="N29" s="22">
        <f>SUMIFS(Transactions!$D$5:$D$704,Transactions!$C$5:$C$704,$B29,Transactions!$A$5:$A$704,"&gt;="&amp;DATE($B$2,11,1),Transactions!$A$5:$A$704,"&lt;"&amp;DATE($B$2,12,1))</f>
        <v/>
      </c>
      <c r="O29" s="22">
        <f>SUMIFS(Transactions!$D$5:$D$704,Transactions!$C$5:$C$704,$B29,Transactions!$A$5:$A$704,"&gt;="&amp;DATE($B$2,12,1),Transactions!$A$5:$A$704,"&lt;"&amp;DATE($B$2,13,1))</f>
        <v/>
      </c>
      <c r="P29" s="23">
        <f>SUM(D29:O29)</f>
        <v/>
      </c>
      <c r="Q29" s="24">
        <f>ROUND(P29/12,0)</f>
        <v/>
      </c>
      <c r="R29" s="24">
        <f>C29-Q29</f>
        <v/>
      </c>
    </row>
    <row r="30">
      <c r="A30" s="12" t="inlineStr"/>
      <c r="B30" s="3">
        <f>Categories!$B$30</f>
        <v/>
      </c>
      <c r="C30" s="21" t="n"/>
      <c r="D30" s="25">
        <f>SUMIFS(Transactions!$D$5:$D$704,Transactions!$C$5:$C$704,$B30,Transactions!$A$5:$A$704,"&gt;="&amp;DATE($B$2,1,1),Transactions!$A$5:$A$704,"&lt;"&amp;DATE($B$2,2,1))</f>
        <v/>
      </c>
      <c r="E30" s="25">
        <f>SUMIFS(Transactions!$D$5:$D$704,Transactions!$C$5:$C$704,$B30,Transactions!$A$5:$A$704,"&gt;="&amp;DATE($B$2,2,1),Transactions!$A$5:$A$704,"&lt;"&amp;DATE($B$2,3,1))</f>
        <v/>
      </c>
      <c r="F30" s="25">
        <f>SUMIFS(Transactions!$D$5:$D$704,Transactions!$C$5:$C$704,$B30,Transactions!$A$5:$A$704,"&gt;="&amp;DATE($B$2,3,1),Transactions!$A$5:$A$704,"&lt;"&amp;DATE($B$2,4,1))</f>
        <v/>
      </c>
      <c r="G30" s="25">
        <f>SUMIFS(Transactions!$D$5:$D$704,Transactions!$C$5:$C$704,$B30,Transactions!$A$5:$A$704,"&gt;="&amp;DATE($B$2,4,1),Transactions!$A$5:$A$704,"&lt;"&amp;DATE($B$2,5,1))</f>
        <v/>
      </c>
      <c r="H30" s="25">
        <f>SUMIFS(Transactions!$D$5:$D$704,Transactions!$C$5:$C$704,$B30,Transactions!$A$5:$A$704,"&gt;="&amp;DATE($B$2,5,1),Transactions!$A$5:$A$704,"&lt;"&amp;DATE($B$2,6,1))</f>
        <v/>
      </c>
      <c r="I30" s="25">
        <f>SUMIFS(Transactions!$D$5:$D$704,Transactions!$C$5:$C$704,$B30,Transactions!$A$5:$A$704,"&gt;="&amp;DATE($B$2,6,1),Transactions!$A$5:$A$704,"&lt;"&amp;DATE($B$2,7,1))</f>
        <v/>
      </c>
      <c r="J30" s="25">
        <f>SUMIFS(Transactions!$D$5:$D$704,Transactions!$C$5:$C$704,$B30,Transactions!$A$5:$A$704,"&gt;="&amp;DATE($B$2,7,1),Transactions!$A$5:$A$704,"&lt;"&amp;DATE($B$2,8,1))</f>
        <v/>
      </c>
      <c r="K30" s="25">
        <f>SUMIFS(Transactions!$D$5:$D$704,Transactions!$C$5:$C$704,$B30,Transactions!$A$5:$A$704,"&gt;="&amp;DATE($B$2,8,1),Transactions!$A$5:$A$704,"&lt;"&amp;DATE($B$2,9,1))</f>
        <v/>
      </c>
      <c r="L30" s="25">
        <f>SUMIFS(Transactions!$D$5:$D$704,Transactions!$C$5:$C$704,$B30,Transactions!$A$5:$A$704,"&gt;="&amp;DATE($B$2,9,1),Transactions!$A$5:$A$704,"&lt;"&amp;DATE($B$2,10,1))</f>
        <v/>
      </c>
      <c r="M30" s="25">
        <f>SUMIFS(Transactions!$D$5:$D$704,Transactions!$C$5:$C$704,$B30,Transactions!$A$5:$A$704,"&gt;="&amp;DATE($B$2,10,1),Transactions!$A$5:$A$704,"&lt;"&amp;DATE($B$2,11,1))</f>
        <v/>
      </c>
      <c r="N30" s="25">
        <f>SUMIFS(Transactions!$D$5:$D$704,Transactions!$C$5:$C$704,$B30,Transactions!$A$5:$A$704,"&gt;="&amp;DATE($B$2,11,1),Transactions!$A$5:$A$704,"&lt;"&amp;DATE($B$2,12,1))</f>
        <v/>
      </c>
      <c r="O30" s="25">
        <f>SUMIFS(Transactions!$D$5:$D$704,Transactions!$C$5:$C$704,$B30,Transactions!$A$5:$A$704,"&gt;="&amp;DATE($B$2,12,1),Transactions!$A$5:$A$704,"&lt;"&amp;DATE($B$2,13,1))</f>
        <v/>
      </c>
      <c r="P30" s="23">
        <f>SUM(D30:O30)</f>
        <v/>
      </c>
      <c r="Q30" s="24">
        <f>ROUND(P30/12,0)</f>
        <v/>
      </c>
      <c r="R30" s="24">
        <f>C30-Q30</f>
        <v/>
      </c>
    </row>
    <row r="31">
      <c r="A31" s="12" t="inlineStr">
        <is>
          <t>Debt</t>
        </is>
      </c>
      <c r="B31" s="3">
        <f>Categories!$B$31</f>
        <v/>
      </c>
      <c r="C31" s="21" t="n"/>
      <c r="D31" s="22">
        <f>SUMIFS(Transactions!$D$5:$D$704,Transactions!$C$5:$C$704,$B31,Transactions!$A$5:$A$704,"&gt;="&amp;DATE($B$2,1,1),Transactions!$A$5:$A$704,"&lt;"&amp;DATE($B$2,2,1))</f>
        <v/>
      </c>
      <c r="E31" s="22">
        <f>SUMIFS(Transactions!$D$5:$D$704,Transactions!$C$5:$C$704,$B31,Transactions!$A$5:$A$704,"&gt;="&amp;DATE($B$2,2,1),Transactions!$A$5:$A$704,"&lt;"&amp;DATE($B$2,3,1))</f>
        <v/>
      </c>
      <c r="F31" s="22">
        <f>SUMIFS(Transactions!$D$5:$D$704,Transactions!$C$5:$C$704,$B31,Transactions!$A$5:$A$704,"&gt;="&amp;DATE($B$2,3,1),Transactions!$A$5:$A$704,"&lt;"&amp;DATE($B$2,4,1))</f>
        <v/>
      </c>
      <c r="G31" s="22">
        <f>SUMIFS(Transactions!$D$5:$D$704,Transactions!$C$5:$C$704,$B31,Transactions!$A$5:$A$704,"&gt;="&amp;DATE($B$2,4,1),Transactions!$A$5:$A$704,"&lt;"&amp;DATE($B$2,5,1))</f>
        <v/>
      </c>
      <c r="H31" s="22">
        <f>SUMIFS(Transactions!$D$5:$D$704,Transactions!$C$5:$C$704,$B31,Transactions!$A$5:$A$704,"&gt;="&amp;DATE($B$2,5,1),Transactions!$A$5:$A$704,"&lt;"&amp;DATE($B$2,6,1))</f>
        <v/>
      </c>
      <c r="I31" s="22">
        <f>SUMIFS(Transactions!$D$5:$D$704,Transactions!$C$5:$C$704,$B31,Transactions!$A$5:$A$704,"&gt;="&amp;DATE($B$2,6,1),Transactions!$A$5:$A$704,"&lt;"&amp;DATE($B$2,7,1))</f>
        <v/>
      </c>
      <c r="J31" s="22">
        <f>SUMIFS(Transactions!$D$5:$D$704,Transactions!$C$5:$C$704,$B31,Transactions!$A$5:$A$704,"&gt;="&amp;DATE($B$2,7,1),Transactions!$A$5:$A$704,"&lt;"&amp;DATE($B$2,8,1))</f>
        <v/>
      </c>
      <c r="K31" s="22">
        <f>SUMIFS(Transactions!$D$5:$D$704,Transactions!$C$5:$C$704,$B31,Transactions!$A$5:$A$704,"&gt;="&amp;DATE($B$2,8,1),Transactions!$A$5:$A$704,"&lt;"&amp;DATE($B$2,9,1))</f>
        <v/>
      </c>
      <c r="L31" s="22">
        <f>SUMIFS(Transactions!$D$5:$D$704,Transactions!$C$5:$C$704,$B31,Transactions!$A$5:$A$704,"&gt;="&amp;DATE($B$2,9,1),Transactions!$A$5:$A$704,"&lt;"&amp;DATE($B$2,10,1))</f>
        <v/>
      </c>
      <c r="M31" s="22">
        <f>SUMIFS(Transactions!$D$5:$D$704,Transactions!$C$5:$C$704,$B31,Transactions!$A$5:$A$704,"&gt;="&amp;DATE($B$2,10,1),Transactions!$A$5:$A$704,"&lt;"&amp;DATE($B$2,11,1))</f>
        <v/>
      </c>
      <c r="N31" s="22">
        <f>SUMIFS(Transactions!$D$5:$D$704,Transactions!$C$5:$C$704,$B31,Transactions!$A$5:$A$704,"&gt;="&amp;DATE($B$2,11,1),Transactions!$A$5:$A$704,"&lt;"&amp;DATE($B$2,12,1))</f>
        <v/>
      </c>
      <c r="O31" s="22">
        <f>SUMIFS(Transactions!$D$5:$D$704,Transactions!$C$5:$C$704,$B31,Transactions!$A$5:$A$704,"&gt;="&amp;DATE($B$2,12,1),Transactions!$A$5:$A$704,"&lt;"&amp;DATE($B$2,13,1))</f>
        <v/>
      </c>
      <c r="P31" s="23">
        <f>SUM(D31:O31)</f>
        <v/>
      </c>
      <c r="Q31" s="24">
        <f>ROUND(P31/12,0)</f>
        <v/>
      </c>
      <c r="R31" s="24">
        <f>C31-Q31</f>
        <v/>
      </c>
    </row>
    <row r="32">
      <c r="A32" s="12" t="inlineStr"/>
      <c r="B32" s="3">
        <f>Categories!$B$32</f>
        <v/>
      </c>
      <c r="C32" s="21" t="n"/>
      <c r="D32" s="25">
        <f>SUMIFS(Transactions!$D$5:$D$704,Transactions!$C$5:$C$704,$B32,Transactions!$A$5:$A$704,"&gt;="&amp;DATE($B$2,1,1),Transactions!$A$5:$A$704,"&lt;"&amp;DATE($B$2,2,1))</f>
        <v/>
      </c>
      <c r="E32" s="25">
        <f>SUMIFS(Transactions!$D$5:$D$704,Transactions!$C$5:$C$704,$B32,Transactions!$A$5:$A$704,"&gt;="&amp;DATE($B$2,2,1),Transactions!$A$5:$A$704,"&lt;"&amp;DATE($B$2,3,1))</f>
        <v/>
      </c>
      <c r="F32" s="25">
        <f>SUMIFS(Transactions!$D$5:$D$704,Transactions!$C$5:$C$704,$B32,Transactions!$A$5:$A$704,"&gt;="&amp;DATE($B$2,3,1),Transactions!$A$5:$A$704,"&lt;"&amp;DATE($B$2,4,1))</f>
        <v/>
      </c>
      <c r="G32" s="25">
        <f>SUMIFS(Transactions!$D$5:$D$704,Transactions!$C$5:$C$704,$B32,Transactions!$A$5:$A$704,"&gt;="&amp;DATE($B$2,4,1),Transactions!$A$5:$A$704,"&lt;"&amp;DATE($B$2,5,1))</f>
        <v/>
      </c>
      <c r="H32" s="25">
        <f>SUMIFS(Transactions!$D$5:$D$704,Transactions!$C$5:$C$704,$B32,Transactions!$A$5:$A$704,"&gt;="&amp;DATE($B$2,5,1),Transactions!$A$5:$A$704,"&lt;"&amp;DATE($B$2,6,1))</f>
        <v/>
      </c>
      <c r="I32" s="25">
        <f>SUMIFS(Transactions!$D$5:$D$704,Transactions!$C$5:$C$704,$B32,Transactions!$A$5:$A$704,"&gt;="&amp;DATE($B$2,6,1),Transactions!$A$5:$A$704,"&lt;"&amp;DATE($B$2,7,1))</f>
        <v/>
      </c>
      <c r="J32" s="25">
        <f>SUMIFS(Transactions!$D$5:$D$704,Transactions!$C$5:$C$704,$B32,Transactions!$A$5:$A$704,"&gt;="&amp;DATE($B$2,7,1),Transactions!$A$5:$A$704,"&lt;"&amp;DATE($B$2,8,1))</f>
        <v/>
      </c>
      <c r="K32" s="25">
        <f>SUMIFS(Transactions!$D$5:$D$704,Transactions!$C$5:$C$704,$B32,Transactions!$A$5:$A$704,"&gt;="&amp;DATE($B$2,8,1),Transactions!$A$5:$A$704,"&lt;"&amp;DATE($B$2,9,1))</f>
        <v/>
      </c>
      <c r="L32" s="25">
        <f>SUMIFS(Transactions!$D$5:$D$704,Transactions!$C$5:$C$704,$B32,Transactions!$A$5:$A$704,"&gt;="&amp;DATE($B$2,9,1),Transactions!$A$5:$A$704,"&lt;"&amp;DATE($B$2,10,1))</f>
        <v/>
      </c>
      <c r="M32" s="25">
        <f>SUMIFS(Transactions!$D$5:$D$704,Transactions!$C$5:$C$704,$B32,Transactions!$A$5:$A$704,"&gt;="&amp;DATE($B$2,10,1),Transactions!$A$5:$A$704,"&lt;"&amp;DATE($B$2,11,1))</f>
        <v/>
      </c>
      <c r="N32" s="25">
        <f>SUMIFS(Transactions!$D$5:$D$704,Transactions!$C$5:$C$704,$B32,Transactions!$A$5:$A$704,"&gt;="&amp;DATE($B$2,11,1),Transactions!$A$5:$A$704,"&lt;"&amp;DATE($B$2,12,1))</f>
        <v/>
      </c>
      <c r="O32" s="25">
        <f>SUMIFS(Transactions!$D$5:$D$704,Transactions!$C$5:$C$704,$B32,Transactions!$A$5:$A$704,"&gt;="&amp;DATE($B$2,12,1),Transactions!$A$5:$A$704,"&lt;"&amp;DATE($B$2,13,1))</f>
        <v/>
      </c>
      <c r="P32" s="23">
        <f>SUM(D32:O32)</f>
        <v/>
      </c>
      <c r="Q32" s="24">
        <f>ROUND(P32/12,0)</f>
        <v/>
      </c>
      <c r="R32" s="24">
        <f>C32-Q32</f>
        <v/>
      </c>
    </row>
    <row r="33">
      <c r="A33" s="12" t="inlineStr"/>
      <c r="B33" s="3">
        <f>Categories!$B$33</f>
        <v/>
      </c>
      <c r="C33" s="21" t="n"/>
      <c r="D33" s="22">
        <f>SUMIFS(Transactions!$D$5:$D$704,Transactions!$C$5:$C$704,$B33,Transactions!$A$5:$A$704,"&gt;="&amp;DATE($B$2,1,1),Transactions!$A$5:$A$704,"&lt;"&amp;DATE($B$2,2,1))</f>
        <v/>
      </c>
      <c r="E33" s="22">
        <f>SUMIFS(Transactions!$D$5:$D$704,Transactions!$C$5:$C$704,$B33,Transactions!$A$5:$A$704,"&gt;="&amp;DATE($B$2,2,1),Transactions!$A$5:$A$704,"&lt;"&amp;DATE($B$2,3,1))</f>
        <v/>
      </c>
      <c r="F33" s="22">
        <f>SUMIFS(Transactions!$D$5:$D$704,Transactions!$C$5:$C$704,$B33,Transactions!$A$5:$A$704,"&gt;="&amp;DATE($B$2,3,1),Transactions!$A$5:$A$704,"&lt;"&amp;DATE($B$2,4,1))</f>
        <v/>
      </c>
      <c r="G33" s="22">
        <f>SUMIFS(Transactions!$D$5:$D$704,Transactions!$C$5:$C$704,$B33,Transactions!$A$5:$A$704,"&gt;="&amp;DATE($B$2,4,1),Transactions!$A$5:$A$704,"&lt;"&amp;DATE($B$2,5,1))</f>
        <v/>
      </c>
      <c r="H33" s="22">
        <f>SUMIFS(Transactions!$D$5:$D$704,Transactions!$C$5:$C$704,$B33,Transactions!$A$5:$A$704,"&gt;="&amp;DATE($B$2,5,1),Transactions!$A$5:$A$704,"&lt;"&amp;DATE($B$2,6,1))</f>
        <v/>
      </c>
      <c r="I33" s="22">
        <f>SUMIFS(Transactions!$D$5:$D$704,Transactions!$C$5:$C$704,$B33,Transactions!$A$5:$A$704,"&gt;="&amp;DATE($B$2,6,1),Transactions!$A$5:$A$704,"&lt;"&amp;DATE($B$2,7,1))</f>
        <v/>
      </c>
      <c r="J33" s="22">
        <f>SUMIFS(Transactions!$D$5:$D$704,Transactions!$C$5:$C$704,$B33,Transactions!$A$5:$A$704,"&gt;="&amp;DATE($B$2,7,1),Transactions!$A$5:$A$704,"&lt;"&amp;DATE($B$2,8,1))</f>
        <v/>
      </c>
      <c r="K33" s="22">
        <f>SUMIFS(Transactions!$D$5:$D$704,Transactions!$C$5:$C$704,$B33,Transactions!$A$5:$A$704,"&gt;="&amp;DATE($B$2,8,1),Transactions!$A$5:$A$704,"&lt;"&amp;DATE($B$2,9,1))</f>
        <v/>
      </c>
      <c r="L33" s="22">
        <f>SUMIFS(Transactions!$D$5:$D$704,Transactions!$C$5:$C$704,$B33,Transactions!$A$5:$A$704,"&gt;="&amp;DATE($B$2,9,1),Transactions!$A$5:$A$704,"&lt;"&amp;DATE($B$2,10,1))</f>
        <v/>
      </c>
      <c r="M33" s="22">
        <f>SUMIFS(Transactions!$D$5:$D$704,Transactions!$C$5:$C$704,$B33,Transactions!$A$5:$A$704,"&gt;="&amp;DATE($B$2,10,1),Transactions!$A$5:$A$704,"&lt;"&amp;DATE($B$2,11,1))</f>
        <v/>
      </c>
      <c r="N33" s="22">
        <f>SUMIFS(Transactions!$D$5:$D$704,Transactions!$C$5:$C$704,$B33,Transactions!$A$5:$A$704,"&gt;="&amp;DATE($B$2,11,1),Transactions!$A$5:$A$704,"&lt;"&amp;DATE($B$2,12,1))</f>
        <v/>
      </c>
      <c r="O33" s="22">
        <f>SUMIFS(Transactions!$D$5:$D$704,Transactions!$C$5:$C$704,$B33,Transactions!$A$5:$A$704,"&gt;="&amp;DATE($B$2,12,1),Transactions!$A$5:$A$704,"&lt;"&amp;DATE($B$2,13,1))</f>
        <v/>
      </c>
      <c r="P33" s="23">
        <f>SUM(D33:O33)</f>
        <v/>
      </c>
      <c r="Q33" s="24">
        <f>ROUND(P33/12,0)</f>
        <v/>
      </c>
      <c r="R33" s="24">
        <f>C33-Q33</f>
        <v/>
      </c>
    </row>
    <row r="34">
      <c r="A34" s="12" t="inlineStr">
        <is>
          <t>Misc</t>
        </is>
      </c>
      <c r="B34" s="3">
        <f>Categories!$B$34</f>
        <v/>
      </c>
      <c r="C34" s="21" t="n"/>
      <c r="D34" s="25">
        <f>SUMIFS(Transactions!$D$5:$D$704,Transactions!$C$5:$C$704,$B34,Transactions!$A$5:$A$704,"&gt;="&amp;DATE($B$2,1,1),Transactions!$A$5:$A$704,"&lt;"&amp;DATE($B$2,2,1))</f>
        <v/>
      </c>
      <c r="E34" s="25">
        <f>SUMIFS(Transactions!$D$5:$D$704,Transactions!$C$5:$C$704,$B34,Transactions!$A$5:$A$704,"&gt;="&amp;DATE($B$2,2,1),Transactions!$A$5:$A$704,"&lt;"&amp;DATE($B$2,3,1))</f>
        <v/>
      </c>
      <c r="F34" s="25">
        <f>SUMIFS(Transactions!$D$5:$D$704,Transactions!$C$5:$C$704,$B34,Transactions!$A$5:$A$704,"&gt;="&amp;DATE($B$2,3,1),Transactions!$A$5:$A$704,"&lt;"&amp;DATE($B$2,4,1))</f>
        <v/>
      </c>
      <c r="G34" s="25">
        <f>SUMIFS(Transactions!$D$5:$D$704,Transactions!$C$5:$C$704,$B34,Transactions!$A$5:$A$704,"&gt;="&amp;DATE($B$2,4,1),Transactions!$A$5:$A$704,"&lt;"&amp;DATE($B$2,5,1))</f>
        <v/>
      </c>
      <c r="H34" s="25">
        <f>SUMIFS(Transactions!$D$5:$D$704,Transactions!$C$5:$C$704,$B34,Transactions!$A$5:$A$704,"&gt;="&amp;DATE($B$2,5,1),Transactions!$A$5:$A$704,"&lt;"&amp;DATE($B$2,6,1))</f>
        <v/>
      </c>
      <c r="I34" s="25">
        <f>SUMIFS(Transactions!$D$5:$D$704,Transactions!$C$5:$C$704,$B34,Transactions!$A$5:$A$704,"&gt;="&amp;DATE($B$2,6,1),Transactions!$A$5:$A$704,"&lt;"&amp;DATE($B$2,7,1))</f>
        <v/>
      </c>
      <c r="J34" s="25">
        <f>SUMIFS(Transactions!$D$5:$D$704,Transactions!$C$5:$C$704,$B34,Transactions!$A$5:$A$704,"&gt;="&amp;DATE($B$2,7,1),Transactions!$A$5:$A$704,"&lt;"&amp;DATE($B$2,8,1))</f>
        <v/>
      </c>
      <c r="K34" s="25">
        <f>SUMIFS(Transactions!$D$5:$D$704,Transactions!$C$5:$C$704,$B34,Transactions!$A$5:$A$704,"&gt;="&amp;DATE($B$2,8,1),Transactions!$A$5:$A$704,"&lt;"&amp;DATE($B$2,9,1))</f>
        <v/>
      </c>
      <c r="L34" s="25">
        <f>SUMIFS(Transactions!$D$5:$D$704,Transactions!$C$5:$C$704,$B34,Transactions!$A$5:$A$704,"&gt;="&amp;DATE($B$2,9,1),Transactions!$A$5:$A$704,"&lt;"&amp;DATE($B$2,10,1))</f>
        <v/>
      </c>
      <c r="M34" s="25">
        <f>SUMIFS(Transactions!$D$5:$D$704,Transactions!$C$5:$C$704,$B34,Transactions!$A$5:$A$704,"&gt;="&amp;DATE($B$2,10,1),Transactions!$A$5:$A$704,"&lt;"&amp;DATE($B$2,11,1))</f>
        <v/>
      </c>
      <c r="N34" s="25">
        <f>SUMIFS(Transactions!$D$5:$D$704,Transactions!$C$5:$C$704,$B34,Transactions!$A$5:$A$704,"&gt;="&amp;DATE($B$2,11,1),Transactions!$A$5:$A$704,"&lt;"&amp;DATE($B$2,12,1))</f>
        <v/>
      </c>
      <c r="O34" s="25">
        <f>SUMIFS(Transactions!$D$5:$D$704,Transactions!$C$5:$C$704,$B34,Transactions!$A$5:$A$704,"&gt;="&amp;DATE($B$2,12,1),Transactions!$A$5:$A$704,"&lt;"&amp;DATE($B$2,13,1))</f>
        <v/>
      </c>
      <c r="P34" s="23">
        <f>SUM(D34:O34)</f>
        <v/>
      </c>
      <c r="Q34" s="24">
        <f>ROUND(P34/12,0)</f>
        <v/>
      </c>
      <c r="R34" s="24">
        <f>C34-Q34</f>
        <v/>
      </c>
    </row>
    <row r="35">
      <c r="A35" s="12" t="inlineStr"/>
      <c r="B35" s="3">
        <f>Categories!$B$35</f>
        <v/>
      </c>
      <c r="C35" s="21" t="n"/>
      <c r="D35" s="22">
        <f>SUMIFS(Transactions!$D$5:$D$704,Transactions!$C$5:$C$704,$B35,Transactions!$A$5:$A$704,"&gt;="&amp;DATE($B$2,1,1),Transactions!$A$5:$A$704,"&lt;"&amp;DATE($B$2,2,1))</f>
        <v/>
      </c>
      <c r="E35" s="22">
        <f>SUMIFS(Transactions!$D$5:$D$704,Transactions!$C$5:$C$704,$B35,Transactions!$A$5:$A$704,"&gt;="&amp;DATE($B$2,2,1),Transactions!$A$5:$A$704,"&lt;"&amp;DATE($B$2,3,1))</f>
        <v/>
      </c>
      <c r="F35" s="22">
        <f>SUMIFS(Transactions!$D$5:$D$704,Transactions!$C$5:$C$704,$B35,Transactions!$A$5:$A$704,"&gt;="&amp;DATE($B$2,3,1),Transactions!$A$5:$A$704,"&lt;"&amp;DATE($B$2,4,1))</f>
        <v/>
      </c>
      <c r="G35" s="22">
        <f>SUMIFS(Transactions!$D$5:$D$704,Transactions!$C$5:$C$704,$B35,Transactions!$A$5:$A$704,"&gt;="&amp;DATE($B$2,4,1),Transactions!$A$5:$A$704,"&lt;"&amp;DATE($B$2,5,1))</f>
        <v/>
      </c>
      <c r="H35" s="22">
        <f>SUMIFS(Transactions!$D$5:$D$704,Transactions!$C$5:$C$704,$B35,Transactions!$A$5:$A$704,"&gt;="&amp;DATE($B$2,5,1),Transactions!$A$5:$A$704,"&lt;"&amp;DATE($B$2,6,1))</f>
        <v/>
      </c>
      <c r="I35" s="22">
        <f>SUMIFS(Transactions!$D$5:$D$704,Transactions!$C$5:$C$704,$B35,Transactions!$A$5:$A$704,"&gt;="&amp;DATE($B$2,6,1),Transactions!$A$5:$A$704,"&lt;"&amp;DATE($B$2,7,1))</f>
        <v/>
      </c>
      <c r="J35" s="22">
        <f>SUMIFS(Transactions!$D$5:$D$704,Transactions!$C$5:$C$704,$B35,Transactions!$A$5:$A$704,"&gt;="&amp;DATE($B$2,7,1),Transactions!$A$5:$A$704,"&lt;"&amp;DATE($B$2,8,1))</f>
        <v/>
      </c>
      <c r="K35" s="22">
        <f>SUMIFS(Transactions!$D$5:$D$704,Transactions!$C$5:$C$704,$B35,Transactions!$A$5:$A$704,"&gt;="&amp;DATE($B$2,8,1),Transactions!$A$5:$A$704,"&lt;"&amp;DATE($B$2,9,1))</f>
        <v/>
      </c>
      <c r="L35" s="22">
        <f>SUMIFS(Transactions!$D$5:$D$704,Transactions!$C$5:$C$704,$B35,Transactions!$A$5:$A$704,"&gt;="&amp;DATE($B$2,9,1),Transactions!$A$5:$A$704,"&lt;"&amp;DATE($B$2,10,1))</f>
        <v/>
      </c>
      <c r="M35" s="22">
        <f>SUMIFS(Transactions!$D$5:$D$704,Transactions!$C$5:$C$704,$B35,Transactions!$A$5:$A$704,"&gt;="&amp;DATE($B$2,10,1),Transactions!$A$5:$A$704,"&lt;"&amp;DATE($B$2,11,1))</f>
        <v/>
      </c>
      <c r="N35" s="22">
        <f>SUMIFS(Transactions!$D$5:$D$704,Transactions!$C$5:$C$704,$B35,Transactions!$A$5:$A$704,"&gt;="&amp;DATE($B$2,11,1),Transactions!$A$5:$A$704,"&lt;"&amp;DATE($B$2,12,1))</f>
        <v/>
      </c>
      <c r="O35" s="22">
        <f>SUMIFS(Transactions!$D$5:$D$704,Transactions!$C$5:$C$704,$B35,Transactions!$A$5:$A$704,"&gt;="&amp;DATE($B$2,12,1),Transactions!$A$5:$A$704,"&lt;"&amp;DATE($B$2,13,1))</f>
        <v/>
      </c>
      <c r="P35" s="23">
        <f>SUM(D35:O35)</f>
        <v/>
      </c>
      <c r="Q35" s="24">
        <f>ROUND(P35/12,0)</f>
        <v/>
      </c>
      <c r="R35" s="24">
        <f>C35-Q35</f>
        <v/>
      </c>
    </row>
    <row r="36">
      <c r="A36" s="12" t="inlineStr"/>
      <c r="B36" s="3">
        <f>Categories!$B$36</f>
        <v/>
      </c>
      <c r="C36" s="21" t="n"/>
      <c r="D36" s="25">
        <f>SUMIFS(Transactions!$D$5:$D$704,Transactions!$C$5:$C$704,$B36,Transactions!$A$5:$A$704,"&gt;="&amp;DATE($B$2,1,1),Transactions!$A$5:$A$704,"&lt;"&amp;DATE($B$2,2,1))</f>
        <v/>
      </c>
      <c r="E36" s="25">
        <f>SUMIFS(Transactions!$D$5:$D$704,Transactions!$C$5:$C$704,$B36,Transactions!$A$5:$A$704,"&gt;="&amp;DATE($B$2,2,1),Transactions!$A$5:$A$704,"&lt;"&amp;DATE($B$2,3,1))</f>
        <v/>
      </c>
      <c r="F36" s="25">
        <f>SUMIFS(Transactions!$D$5:$D$704,Transactions!$C$5:$C$704,$B36,Transactions!$A$5:$A$704,"&gt;="&amp;DATE($B$2,3,1),Transactions!$A$5:$A$704,"&lt;"&amp;DATE($B$2,4,1))</f>
        <v/>
      </c>
      <c r="G36" s="25">
        <f>SUMIFS(Transactions!$D$5:$D$704,Transactions!$C$5:$C$704,$B36,Transactions!$A$5:$A$704,"&gt;="&amp;DATE($B$2,4,1),Transactions!$A$5:$A$704,"&lt;"&amp;DATE($B$2,5,1))</f>
        <v/>
      </c>
      <c r="H36" s="25">
        <f>SUMIFS(Transactions!$D$5:$D$704,Transactions!$C$5:$C$704,$B36,Transactions!$A$5:$A$704,"&gt;="&amp;DATE($B$2,5,1),Transactions!$A$5:$A$704,"&lt;"&amp;DATE($B$2,6,1))</f>
        <v/>
      </c>
      <c r="I36" s="25">
        <f>SUMIFS(Transactions!$D$5:$D$704,Transactions!$C$5:$C$704,$B36,Transactions!$A$5:$A$704,"&gt;="&amp;DATE($B$2,6,1),Transactions!$A$5:$A$704,"&lt;"&amp;DATE($B$2,7,1))</f>
        <v/>
      </c>
      <c r="J36" s="25">
        <f>SUMIFS(Transactions!$D$5:$D$704,Transactions!$C$5:$C$704,$B36,Transactions!$A$5:$A$704,"&gt;="&amp;DATE($B$2,7,1),Transactions!$A$5:$A$704,"&lt;"&amp;DATE($B$2,8,1))</f>
        <v/>
      </c>
      <c r="K36" s="25">
        <f>SUMIFS(Transactions!$D$5:$D$704,Transactions!$C$5:$C$704,$B36,Transactions!$A$5:$A$704,"&gt;="&amp;DATE($B$2,8,1),Transactions!$A$5:$A$704,"&lt;"&amp;DATE($B$2,9,1))</f>
        <v/>
      </c>
      <c r="L36" s="25">
        <f>SUMIFS(Transactions!$D$5:$D$704,Transactions!$C$5:$C$704,$B36,Transactions!$A$5:$A$704,"&gt;="&amp;DATE($B$2,9,1),Transactions!$A$5:$A$704,"&lt;"&amp;DATE($B$2,10,1))</f>
        <v/>
      </c>
      <c r="M36" s="25">
        <f>SUMIFS(Transactions!$D$5:$D$704,Transactions!$C$5:$C$704,$B36,Transactions!$A$5:$A$704,"&gt;="&amp;DATE($B$2,10,1),Transactions!$A$5:$A$704,"&lt;"&amp;DATE($B$2,11,1))</f>
        <v/>
      </c>
      <c r="N36" s="25">
        <f>SUMIFS(Transactions!$D$5:$D$704,Transactions!$C$5:$C$704,$B36,Transactions!$A$5:$A$704,"&gt;="&amp;DATE($B$2,11,1),Transactions!$A$5:$A$704,"&lt;"&amp;DATE($B$2,12,1))</f>
        <v/>
      </c>
      <c r="O36" s="25">
        <f>SUMIFS(Transactions!$D$5:$D$704,Transactions!$C$5:$C$704,$B36,Transactions!$A$5:$A$704,"&gt;="&amp;DATE($B$2,12,1),Transactions!$A$5:$A$704,"&lt;"&amp;DATE($B$2,13,1))</f>
        <v/>
      </c>
      <c r="P36" s="23">
        <f>SUM(D36:O36)</f>
        <v/>
      </c>
      <c r="Q36" s="24">
        <f>ROUND(P36/12,0)</f>
        <v/>
      </c>
      <c r="R36" s="24">
        <f>C36-Q36</f>
        <v/>
      </c>
    </row>
    <row r="37">
      <c r="B37" s="26" t="inlineStr">
        <is>
          <t>TOTAL INCOME</t>
        </is>
      </c>
      <c r="C37" s="27">
        <f>C5+C6+C7+C8</f>
        <v/>
      </c>
      <c r="D37" s="27">
        <f>D5+D6+D7+D8</f>
        <v/>
      </c>
      <c r="E37" s="27">
        <f>E5+E6+E7+E8</f>
        <v/>
      </c>
      <c r="F37" s="27">
        <f>F5+F6+F7+F8</f>
        <v/>
      </c>
      <c r="G37" s="27">
        <f>G5+G6+G7+G8</f>
        <v/>
      </c>
      <c r="H37" s="27">
        <f>H5+H6+H7+H8</f>
        <v/>
      </c>
      <c r="I37" s="27">
        <f>I5+I6+I7+I8</f>
        <v/>
      </c>
      <c r="J37" s="27">
        <f>J5+J6+J7+J8</f>
        <v/>
      </c>
      <c r="K37" s="27">
        <f>K5+K6+K7+K8</f>
        <v/>
      </c>
      <c r="L37" s="27">
        <f>L5+L6+L7+L8</f>
        <v/>
      </c>
      <c r="M37" s="27">
        <f>M5+M6+M7+M8</f>
        <v/>
      </c>
      <c r="N37" s="27">
        <f>N5+N6+N7+N8</f>
        <v/>
      </c>
      <c r="O37" s="27">
        <f>O5+O6+O7+O8</f>
        <v/>
      </c>
      <c r="P37" s="27">
        <f>P5+P6+P7+P8</f>
        <v/>
      </c>
      <c r="Q37" s="27">
        <f>Q5+Q6+Q7+Q8</f>
        <v/>
      </c>
      <c r="R37" s="26" t="n"/>
    </row>
    <row r="38">
      <c r="B38" s="28" t="inlineStr">
        <is>
          <t>TOTAL SPENDING</t>
        </is>
      </c>
      <c r="C38" s="29">
        <f>C9+C10+C11+C12+C13+C14+C15+C16+C17+C18+C19+C20+C21+C22+C23+C24+C25+C26+C27+C28+C29+C30+C31+C32+C33+C34+C35+C36</f>
        <v/>
      </c>
      <c r="D38" s="29">
        <f>D9+D10+D11+D12+D13+D14+D15+D16+D17+D18+D19+D20+D21+D22+D23+D24+D25+D26+D27+D28+D29+D30+D31+D32+D33+D34+D35+D36</f>
        <v/>
      </c>
      <c r="E38" s="29">
        <f>E9+E10+E11+E12+E13+E14+E15+E16+E17+E18+E19+E20+E21+E22+E23+E24+E25+E26+E27+E28+E29+E30+E31+E32+E33+E34+E35+E36</f>
        <v/>
      </c>
      <c r="F38" s="29">
        <f>F9+F10+F11+F12+F13+F14+F15+F16+F17+F18+F19+F20+F21+F22+F23+F24+F25+F26+F27+F28+F29+F30+F31+F32+F33+F34+F35+F36</f>
        <v/>
      </c>
      <c r="G38" s="29">
        <f>G9+G10+G11+G12+G13+G14+G15+G16+G17+G18+G19+G20+G21+G22+G23+G24+G25+G26+G27+G28+G29+G30+G31+G32+G33+G34+G35+G36</f>
        <v/>
      </c>
      <c r="H38" s="29">
        <f>H9+H10+H11+H12+H13+H14+H15+H16+H17+H18+H19+H20+H21+H22+H23+H24+H25+H26+H27+H28+H29+H30+H31+H32+H33+H34+H35+H36</f>
        <v/>
      </c>
      <c r="I38" s="29">
        <f>I9+I10+I11+I12+I13+I14+I15+I16+I17+I18+I19+I20+I21+I22+I23+I24+I25+I26+I27+I28+I29+I30+I31+I32+I33+I34+I35+I36</f>
        <v/>
      </c>
      <c r="J38" s="29">
        <f>J9+J10+J11+J12+J13+J14+J15+J16+J17+J18+J19+J20+J21+J22+J23+J24+J25+J26+J27+J28+J29+J30+J31+J32+J33+J34+J35+J36</f>
        <v/>
      </c>
      <c r="K38" s="29">
        <f>K9+K10+K11+K12+K13+K14+K15+K16+K17+K18+K19+K20+K21+K22+K23+K24+K25+K26+K27+K28+K29+K30+K31+K32+K33+K34+K35+K36</f>
        <v/>
      </c>
      <c r="L38" s="29">
        <f>L9+L10+L11+L12+L13+L14+L15+L16+L17+L18+L19+L20+L21+L22+L23+L24+L25+L26+L27+L28+L29+L30+L31+L32+L33+L34+L35+L36</f>
        <v/>
      </c>
      <c r="M38" s="29">
        <f>M9+M10+M11+M12+M13+M14+M15+M16+M17+M18+M19+M20+M21+M22+M23+M24+M25+M26+M27+M28+M29+M30+M31+M32+M33+M34+M35+M36</f>
        <v/>
      </c>
      <c r="N38" s="29">
        <f>N9+N10+N11+N12+N13+N14+N15+N16+N17+N18+N19+N20+N21+N22+N23+N24+N25+N26+N27+N28+N29+N30+N31+N32+N33+N34+N35+N36</f>
        <v/>
      </c>
      <c r="O38" s="29">
        <f>O9+O10+O11+O12+O13+O14+O15+O16+O17+O18+O19+O20+O21+O22+O23+O24+O25+O26+O27+O28+O29+O30+O31+O32+O33+O34+O35+O36</f>
        <v/>
      </c>
      <c r="P38" s="29">
        <f>P9+P10+P11+P12+P13+P14+P15+P16+P17+P18+P19+P20+P21+P22+P23+P24+P25+P26+P27+P28+P29+P30+P31+P32+P33+P34+P35+P36</f>
        <v/>
      </c>
      <c r="Q38" s="29">
        <f>Q9+Q10+Q11+Q12+Q13+Q14+Q15+Q16+Q17+Q18+Q19+Q20+Q21+Q22+Q23+Q24+Q25+Q26+Q27+Q28+Q29+Q30+Q31+Q32+Q33+Q34+Q35+Q36</f>
        <v/>
      </c>
      <c r="R38" s="28" t="n"/>
    </row>
    <row r="40">
      <c r="B40" s="17" t="inlineStr">
        <is>
          <t>Left to budget (plan)</t>
        </is>
      </c>
      <c r="C40" s="30">
        <f>C37-C38</f>
        <v/>
      </c>
      <c r="D40" s="5" t="inlineStr">
        <is>
          <t>← zero-based goal: make this $0 by giving every dollar a job</t>
        </is>
      </c>
    </row>
    <row r="41">
      <c r="B41" s="17" t="inlineStr">
        <is>
          <t>Saved / left over (actual, avg mo)</t>
        </is>
      </c>
      <c r="C41" s="30">
        <f>Q37-Q38</f>
        <v/>
      </c>
    </row>
  </sheetData>
  <conditionalFormatting sqref="C41">
    <cfRule type="cellIs" priority="1" operator="lessThan" dxfId="0">
      <formula>0</formula>
    </cfRule>
  </conditionalFormatting>
  <conditionalFormatting sqref="R5:R37">
    <cfRule type="cellIs" priority="2" operator="lessThan" dxfId="1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60A5FA"/>
    <outlinePr summaryBelow="1" summaryRight="1"/>
    <pageSetUpPr/>
  </sheetPr>
  <dimension ref="A1:F7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4" customWidth="1" min="3" max="3"/>
    <col width="12" customWidth="1" min="4" max="4"/>
  </cols>
  <sheetData>
    <row r="1">
      <c r="A1" s="1" t="inlineStr">
        <is>
          <t>Transactions</t>
        </is>
      </c>
    </row>
    <row r="2">
      <c r="A2" s="5" t="inlineStr">
        <is>
          <t>Log every dollar in and out. Enter ALL amounts as positive numbers — the category decides if it's income or spending.</t>
        </is>
      </c>
    </row>
    <row r="4">
      <c r="A4" s="10" t="inlineStr">
        <is>
          <t>Date</t>
        </is>
      </c>
      <c r="B4" s="10" t="inlineStr">
        <is>
          <t>Description</t>
        </is>
      </c>
      <c r="C4" s="10" t="inlineStr">
        <is>
          <t>Category</t>
        </is>
      </c>
      <c r="D4" s="10" t="inlineStr">
        <is>
          <t>Amount</t>
        </is>
      </c>
    </row>
    <row r="5">
      <c r="A5" s="31" t="n">
        <v>46024</v>
      </c>
      <c r="B5" s="32" t="inlineStr">
        <is>
          <t>Employer payroll</t>
        </is>
      </c>
      <c r="C5" s="32" t="inlineStr">
        <is>
          <t>Paycheck 1</t>
        </is>
      </c>
      <c r="D5" s="33" t="n">
        <v>2150</v>
      </c>
      <c r="F5" s="5" t="inlineStr">
        <is>
          <t>← example rows: delete them and log your own</t>
        </is>
      </c>
    </row>
    <row r="6">
      <c r="A6" s="34" t="n">
        <v>46025</v>
      </c>
      <c r="B6" s="35" t="inlineStr">
        <is>
          <t>Kroger</t>
        </is>
      </c>
      <c r="C6" s="35" t="inlineStr">
        <is>
          <t>Groceries</t>
        </is>
      </c>
      <c r="D6" s="36" t="n">
        <v>118.42</v>
      </c>
    </row>
    <row r="7">
      <c r="A7" s="31" t="n">
        <v>46027</v>
      </c>
      <c r="B7" s="32" t="inlineStr">
        <is>
          <t>Shell station</t>
        </is>
      </c>
      <c r="C7" s="32" t="inlineStr">
        <is>
          <t>Fuel</t>
        </is>
      </c>
      <c r="D7" s="33" t="n">
        <v>41</v>
      </c>
    </row>
    <row r="8">
      <c r="A8" s="34" t="n">
        <v>46029</v>
      </c>
      <c r="B8" s="35" t="inlineStr">
        <is>
          <t>Netflix</t>
        </is>
      </c>
      <c r="C8" s="35" t="inlineStr">
        <is>
          <t>Subscriptions</t>
        </is>
      </c>
      <c r="D8" s="36" t="n">
        <v>15.49</v>
      </c>
    </row>
    <row r="9">
      <c r="A9" s="31" t="n">
        <v>46032</v>
      </c>
      <c r="B9" s="32" t="inlineStr">
        <is>
          <t>Transfer to savings</t>
        </is>
      </c>
      <c r="C9" s="32" t="inlineStr">
        <is>
          <t>Emergency fund</t>
        </is>
      </c>
      <c r="D9" s="33" t="n">
        <v>200</v>
      </c>
    </row>
    <row r="10">
      <c r="A10" s="34" t="n">
        <v>46034</v>
      </c>
      <c r="B10" s="35" t="inlineStr">
        <is>
          <t>Chipotle</t>
        </is>
      </c>
      <c r="C10" s="35" t="inlineStr">
        <is>
          <t>Restaurants &amp; coffee</t>
        </is>
      </c>
      <c r="D10" s="36" t="n">
        <v>13.75</v>
      </c>
    </row>
    <row r="11">
      <c r="A11" s="31" t="n">
        <v>46037</v>
      </c>
      <c r="B11" s="32" t="inlineStr">
        <is>
          <t>Employer payroll</t>
        </is>
      </c>
      <c r="C11" s="32" t="inlineStr">
        <is>
          <t>Paycheck 2</t>
        </is>
      </c>
      <c r="D11" s="33" t="n">
        <v>2150</v>
      </c>
    </row>
    <row r="12">
      <c r="A12" s="34" t="n">
        <v>46037</v>
      </c>
      <c r="B12" s="35" t="inlineStr">
        <is>
          <t>Rent</t>
        </is>
      </c>
      <c r="C12" s="35" t="inlineStr">
        <is>
          <t>Rent / Mortgage</t>
        </is>
      </c>
      <c r="D12" s="36" t="n">
        <v>1400</v>
      </c>
    </row>
    <row r="13">
      <c r="A13" s="31" t="n"/>
      <c r="B13" s="32" t="n"/>
      <c r="C13" s="32" t="n"/>
      <c r="D13" s="33" t="n"/>
    </row>
    <row r="14">
      <c r="A14" s="34" t="n"/>
      <c r="B14" s="35" t="n"/>
      <c r="C14" s="35" t="n"/>
      <c r="D14" s="36" t="n"/>
    </row>
    <row r="15">
      <c r="A15" s="31" t="n"/>
      <c r="B15" s="32" t="n"/>
      <c r="C15" s="32" t="n"/>
      <c r="D15" s="33" t="n"/>
    </row>
    <row r="16">
      <c r="A16" s="34" t="n"/>
      <c r="B16" s="35" t="n"/>
      <c r="C16" s="35" t="n"/>
      <c r="D16" s="36" t="n"/>
    </row>
    <row r="17">
      <c r="A17" s="31" t="n"/>
      <c r="B17" s="32" t="n"/>
      <c r="C17" s="32" t="n"/>
      <c r="D17" s="33" t="n"/>
    </row>
    <row r="18">
      <c r="A18" s="34" t="n"/>
      <c r="B18" s="35" t="n"/>
      <c r="C18" s="35" t="n"/>
      <c r="D18" s="36" t="n"/>
    </row>
    <row r="19">
      <c r="A19" s="31" t="n"/>
      <c r="B19" s="32" t="n"/>
      <c r="C19" s="32" t="n"/>
      <c r="D19" s="33" t="n"/>
    </row>
    <row r="20">
      <c r="A20" s="34" t="n"/>
      <c r="B20" s="35" t="n"/>
      <c r="C20" s="35" t="n"/>
      <c r="D20" s="36" t="n"/>
    </row>
    <row r="21">
      <c r="A21" s="31" t="n"/>
      <c r="B21" s="32" t="n"/>
      <c r="C21" s="32" t="n"/>
      <c r="D21" s="33" t="n"/>
    </row>
    <row r="22">
      <c r="A22" s="34" t="n"/>
      <c r="B22" s="35" t="n"/>
      <c r="C22" s="35" t="n"/>
      <c r="D22" s="36" t="n"/>
    </row>
    <row r="23">
      <c r="A23" s="31" t="n"/>
      <c r="B23" s="32" t="n"/>
      <c r="C23" s="32" t="n"/>
      <c r="D23" s="33" t="n"/>
    </row>
    <row r="24">
      <c r="A24" s="34" t="n"/>
      <c r="B24" s="35" t="n"/>
      <c r="C24" s="35" t="n"/>
      <c r="D24" s="36" t="n"/>
    </row>
    <row r="25">
      <c r="A25" s="31" t="n"/>
      <c r="B25" s="32" t="n"/>
      <c r="C25" s="32" t="n"/>
      <c r="D25" s="33" t="n"/>
    </row>
    <row r="26">
      <c r="A26" s="34" t="n"/>
      <c r="B26" s="35" t="n"/>
      <c r="C26" s="35" t="n"/>
      <c r="D26" s="36" t="n"/>
    </row>
    <row r="27">
      <c r="A27" s="31" t="n"/>
      <c r="B27" s="32" t="n"/>
      <c r="C27" s="32" t="n"/>
      <c r="D27" s="33" t="n"/>
    </row>
    <row r="28">
      <c r="A28" s="34" t="n"/>
      <c r="B28" s="35" t="n"/>
      <c r="C28" s="35" t="n"/>
      <c r="D28" s="36" t="n"/>
    </row>
    <row r="29">
      <c r="A29" s="31" t="n"/>
      <c r="B29" s="32" t="n"/>
      <c r="C29" s="32" t="n"/>
      <c r="D29" s="33" t="n"/>
    </row>
    <row r="30">
      <c r="A30" s="34" t="n"/>
      <c r="B30" s="35" t="n"/>
      <c r="C30" s="35" t="n"/>
      <c r="D30" s="36" t="n"/>
    </row>
    <row r="31">
      <c r="A31" s="31" t="n"/>
      <c r="B31" s="32" t="n"/>
      <c r="C31" s="32" t="n"/>
      <c r="D31" s="33" t="n"/>
    </row>
    <row r="32">
      <c r="A32" s="34" t="n"/>
      <c r="B32" s="35" t="n"/>
      <c r="C32" s="35" t="n"/>
      <c r="D32" s="36" t="n"/>
    </row>
    <row r="33">
      <c r="A33" s="31" t="n"/>
      <c r="B33" s="32" t="n"/>
      <c r="C33" s="32" t="n"/>
      <c r="D33" s="33" t="n"/>
    </row>
    <row r="34">
      <c r="A34" s="34" t="n"/>
      <c r="B34" s="35" t="n"/>
      <c r="C34" s="35" t="n"/>
      <c r="D34" s="36" t="n"/>
    </row>
    <row r="35">
      <c r="A35" s="31" t="n"/>
      <c r="B35" s="32" t="n"/>
      <c r="C35" s="32" t="n"/>
      <c r="D35" s="33" t="n"/>
    </row>
    <row r="36">
      <c r="A36" s="34" t="n"/>
      <c r="B36" s="35" t="n"/>
      <c r="C36" s="35" t="n"/>
      <c r="D36" s="36" t="n"/>
    </row>
    <row r="37">
      <c r="A37" s="31" t="n"/>
      <c r="B37" s="32" t="n"/>
      <c r="C37" s="32" t="n"/>
      <c r="D37" s="33" t="n"/>
    </row>
    <row r="38">
      <c r="A38" s="34" t="n"/>
      <c r="B38" s="35" t="n"/>
      <c r="C38" s="35" t="n"/>
      <c r="D38" s="36" t="n"/>
    </row>
    <row r="39">
      <c r="A39" s="31" t="n"/>
      <c r="B39" s="32" t="n"/>
      <c r="C39" s="32" t="n"/>
      <c r="D39" s="33" t="n"/>
    </row>
    <row r="40">
      <c r="A40" s="34" t="n"/>
      <c r="B40" s="35" t="n"/>
      <c r="C40" s="35" t="n"/>
      <c r="D40" s="36" t="n"/>
    </row>
    <row r="41">
      <c r="A41" s="31" t="n"/>
      <c r="B41" s="32" t="n"/>
      <c r="C41" s="32" t="n"/>
      <c r="D41" s="33" t="n"/>
    </row>
    <row r="42">
      <c r="A42" s="34" t="n"/>
      <c r="B42" s="35" t="n"/>
      <c r="C42" s="35" t="n"/>
      <c r="D42" s="36" t="n"/>
    </row>
    <row r="43">
      <c r="A43" s="31" t="n"/>
      <c r="B43" s="32" t="n"/>
      <c r="C43" s="32" t="n"/>
      <c r="D43" s="33" t="n"/>
    </row>
    <row r="44">
      <c r="A44" s="34" t="n"/>
      <c r="B44" s="35" t="n"/>
      <c r="C44" s="35" t="n"/>
      <c r="D44" s="36" t="n"/>
    </row>
    <row r="45">
      <c r="A45" s="31" t="n"/>
      <c r="B45" s="32" t="n"/>
      <c r="C45" s="32" t="n"/>
      <c r="D45" s="33" t="n"/>
    </row>
    <row r="46">
      <c r="A46" s="34" t="n"/>
      <c r="B46" s="35" t="n"/>
      <c r="C46" s="35" t="n"/>
      <c r="D46" s="36" t="n"/>
    </row>
    <row r="47">
      <c r="A47" s="31" t="n"/>
      <c r="B47" s="32" t="n"/>
      <c r="C47" s="32" t="n"/>
      <c r="D47" s="33" t="n"/>
    </row>
    <row r="48">
      <c r="A48" s="34" t="n"/>
      <c r="B48" s="35" t="n"/>
      <c r="C48" s="35" t="n"/>
      <c r="D48" s="36" t="n"/>
    </row>
    <row r="49">
      <c r="A49" s="31" t="n"/>
      <c r="B49" s="32" t="n"/>
      <c r="C49" s="32" t="n"/>
      <c r="D49" s="33" t="n"/>
    </row>
    <row r="50">
      <c r="A50" s="34" t="n"/>
      <c r="B50" s="35" t="n"/>
      <c r="C50" s="35" t="n"/>
      <c r="D50" s="36" t="n"/>
    </row>
    <row r="51">
      <c r="A51" s="31" t="n"/>
      <c r="B51" s="32" t="n"/>
      <c r="C51" s="32" t="n"/>
      <c r="D51" s="33" t="n"/>
    </row>
    <row r="52">
      <c r="A52" s="34" t="n"/>
      <c r="B52" s="35" t="n"/>
      <c r="C52" s="35" t="n"/>
      <c r="D52" s="36" t="n"/>
    </row>
    <row r="53">
      <c r="A53" s="31" t="n"/>
      <c r="B53" s="32" t="n"/>
      <c r="C53" s="32" t="n"/>
      <c r="D53" s="33" t="n"/>
    </row>
    <row r="54">
      <c r="A54" s="34" t="n"/>
      <c r="B54" s="35" t="n"/>
      <c r="C54" s="35" t="n"/>
      <c r="D54" s="36" t="n"/>
    </row>
    <row r="55">
      <c r="A55" s="31" t="n"/>
      <c r="B55" s="32" t="n"/>
      <c r="C55" s="32" t="n"/>
      <c r="D55" s="33" t="n"/>
    </row>
    <row r="56">
      <c r="A56" s="34" t="n"/>
      <c r="B56" s="35" t="n"/>
      <c r="C56" s="35" t="n"/>
      <c r="D56" s="36" t="n"/>
    </row>
    <row r="57">
      <c r="A57" s="31" t="n"/>
      <c r="B57" s="32" t="n"/>
      <c r="C57" s="32" t="n"/>
      <c r="D57" s="33" t="n"/>
    </row>
    <row r="58">
      <c r="A58" s="34" t="n"/>
      <c r="B58" s="35" t="n"/>
      <c r="C58" s="35" t="n"/>
      <c r="D58" s="36" t="n"/>
    </row>
    <row r="59">
      <c r="A59" s="31" t="n"/>
      <c r="B59" s="32" t="n"/>
      <c r="C59" s="32" t="n"/>
      <c r="D59" s="33" t="n"/>
    </row>
    <row r="60">
      <c r="A60" s="34" t="n"/>
      <c r="B60" s="35" t="n"/>
      <c r="C60" s="35" t="n"/>
      <c r="D60" s="36" t="n"/>
    </row>
    <row r="61">
      <c r="A61" s="31" t="n"/>
      <c r="B61" s="32" t="n"/>
      <c r="C61" s="32" t="n"/>
      <c r="D61" s="33" t="n"/>
    </row>
    <row r="62">
      <c r="A62" s="34" t="n"/>
      <c r="B62" s="35" t="n"/>
      <c r="C62" s="35" t="n"/>
      <c r="D62" s="36" t="n"/>
    </row>
    <row r="63">
      <c r="A63" s="31" t="n"/>
      <c r="B63" s="32" t="n"/>
      <c r="C63" s="32" t="n"/>
      <c r="D63" s="33" t="n"/>
    </row>
    <row r="64">
      <c r="A64" s="34" t="n"/>
      <c r="B64" s="35" t="n"/>
      <c r="C64" s="35" t="n"/>
      <c r="D64" s="36" t="n"/>
    </row>
    <row r="65">
      <c r="A65" s="31" t="n"/>
      <c r="B65" s="32" t="n"/>
      <c r="C65" s="32" t="n"/>
      <c r="D65" s="33" t="n"/>
    </row>
    <row r="66">
      <c r="A66" s="34" t="n"/>
      <c r="B66" s="35" t="n"/>
      <c r="C66" s="35" t="n"/>
      <c r="D66" s="36" t="n"/>
    </row>
    <row r="67">
      <c r="A67" s="31" t="n"/>
      <c r="B67" s="32" t="n"/>
      <c r="C67" s="32" t="n"/>
      <c r="D67" s="33" t="n"/>
    </row>
    <row r="68">
      <c r="A68" s="34" t="n"/>
      <c r="B68" s="35" t="n"/>
      <c r="C68" s="35" t="n"/>
      <c r="D68" s="36" t="n"/>
    </row>
    <row r="69">
      <c r="A69" s="31" t="n"/>
      <c r="B69" s="32" t="n"/>
      <c r="C69" s="32" t="n"/>
      <c r="D69" s="33" t="n"/>
    </row>
    <row r="70">
      <c r="A70" s="34" t="n"/>
      <c r="B70" s="35" t="n"/>
      <c r="C70" s="35" t="n"/>
      <c r="D70" s="36" t="n"/>
    </row>
    <row r="71">
      <c r="A71" s="31" t="n"/>
      <c r="B71" s="32" t="n"/>
      <c r="C71" s="32" t="n"/>
      <c r="D71" s="33" t="n"/>
    </row>
    <row r="72">
      <c r="A72" s="34" t="n"/>
      <c r="B72" s="35" t="n"/>
      <c r="C72" s="35" t="n"/>
      <c r="D72" s="36" t="n"/>
    </row>
    <row r="73">
      <c r="A73" s="31" t="n"/>
      <c r="B73" s="32" t="n"/>
      <c r="C73" s="32" t="n"/>
      <c r="D73" s="33" t="n"/>
    </row>
    <row r="74">
      <c r="A74" s="34" t="n"/>
      <c r="B74" s="35" t="n"/>
      <c r="C74" s="35" t="n"/>
      <c r="D74" s="36" t="n"/>
    </row>
    <row r="75">
      <c r="A75" s="31" t="n"/>
      <c r="B75" s="32" t="n"/>
      <c r="C75" s="32" t="n"/>
      <c r="D75" s="33" t="n"/>
    </row>
    <row r="76">
      <c r="A76" s="34" t="n"/>
      <c r="B76" s="35" t="n"/>
      <c r="C76" s="35" t="n"/>
      <c r="D76" s="36" t="n"/>
    </row>
    <row r="77">
      <c r="A77" s="31" t="n"/>
      <c r="B77" s="32" t="n"/>
      <c r="C77" s="32" t="n"/>
      <c r="D77" s="33" t="n"/>
    </row>
    <row r="78">
      <c r="A78" s="34" t="n"/>
      <c r="B78" s="35" t="n"/>
      <c r="C78" s="35" t="n"/>
      <c r="D78" s="36" t="n"/>
    </row>
    <row r="79">
      <c r="A79" s="31" t="n"/>
      <c r="B79" s="32" t="n"/>
      <c r="C79" s="32" t="n"/>
      <c r="D79" s="33" t="n"/>
    </row>
    <row r="80">
      <c r="A80" s="34" t="n"/>
      <c r="B80" s="35" t="n"/>
      <c r="C80" s="35" t="n"/>
      <c r="D80" s="36" t="n"/>
    </row>
    <row r="81">
      <c r="A81" s="31" t="n"/>
      <c r="B81" s="32" t="n"/>
      <c r="C81" s="32" t="n"/>
      <c r="D81" s="33" t="n"/>
    </row>
    <row r="82">
      <c r="A82" s="34" t="n"/>
      <c r="B82" s="35" t="n"/>
      <c r="C82" s="35" t="n"/>
      <c r="D82" s="36" t="n"/>
    </row>
    <row r="83">
      <c r="A83" s="31" t="n"/>
      <c r="B83" s="32" t="n"/>
      <c r="C83" s="32" t="n"/>
      <c r="D83" s="33" t="n"/>
    </row>
    <row r="84">
      <c r="A84" s="34" t="n"/>
      <c r="B84" s="35" t="n"/>
      <c r="C84" s="35" t="n"/>
      <c r="D84" s="36" t="n"/>
    </row>
    <row r="85">
      <c r="A85" s="31" t="n"/>
      <c r="B85" s="32" t="n"/>
      <c r="C85" s="32" t="n"/>
      <c r="D85" s="33" t="n"/>
    </row>
    <row r="86">
      <c r="A86" s="34" t="n"/>
      <c r="B86" s="35" t="n"/>
      <c r="C86" s="35" t="n"/>
      <c r="D86" s="36" t="n"/>
    </row>
    <row r="87">
      <c r="A87" s="31" t="n"/>
      <c r="B87" s="32" t="n"/>
      <c r="C87" s="32" t="n"/>
      <c r="D87" s="33" t="n"/>
    </row>
    <row r="88">
      <c r="A88" s="34" t="n"/>
      <c r="B88" s="35" t="n"/>
      <c r="C88" s="35" t="n"/>
      <c r="D88" s="36" t="n"/>
    </row>
    <row r="89">
      <c r="A89" s="31" t="n"/>
      <c r="B89" s="32" t="n"/>
      <c r="C89" s="32" t="n"/>
      <c r="D89" s="33" t="n"/>
    </row>
    <row r="90">
      <c r="A90" s="34" t="n"/>
      <c r="B90" s="35" t="n"/>
      <c r="C90" s="35" t="n"/>
      <c r="D90" s="36" t="n"/>
    </row>
    <row r="91">
      <c r="A91" s="31" t="n"/>
      <c r="B91" s="32" t="n"/>
      <c r="C91" s="32" t="n"/>
      <c r="D91" s="33" t="n"/>
    </row>
    <row r="92">
      <c r="A92" s="34" t="n"/>
      <c r="B92" s="35" t="n"/>
      <c r="C92" s="35" t="n"/>
      <c r="D92" s="36" t="n"/>
    </row>
    <row r="93">
      <c r="A93" s="31" t="n"/>
      <c r="B93" s="32" t="n"/>
      <c r="C93" s="32" t="n"/>
      <c r="D93" s="33" t="n"/>
    </row>
    <row r="94">
      <c r="A94" s="34" t="n"/>
      <c r="B94" s="35" t="n"/>
      <c r="C94" s="35" t="n"/>
      <c r="D94" s="36" t="n"/>
    </row>
    <row r="95">
      <c r="A95" s="31" t="n"/>
      <c r="B95" s="32" t="n"/>
      <c r="C95" s="32" t="n"/>
      <c r="D95" s="33" t="n"/>
    </row>
    <row r="96">
      <c r="A96" s="34" t="n"/>
      <c r="B96" s="35" t="n"/>
      <c r="C96" s="35" t="n"/>
      <c r="D96" s="36" t="n"/>
    </row>
    <row r="97">
      <c r="A97" s="31" t="n"/>
      <c r="B97" s="32" t="n"/>
      <c r="C97" s="32" t="n"/>
      <c r="D97" s="33" t="n"/>
    </row>
    <row r="98">
      <c r="A98" s="34" t="n"/>
      <c r="B98" s="35" t="n"/>
      <c r="C98" s="35" t="n"/>
      <c r="D98" s="36" t="n"/>
    </row>
    <row r="99">
      <c r="A99" s="31" t="n"/>
      <c r="B99" s="32" t="n"/>
      <c r="C99" s="32" t="n"/>
      <c r="D99" s="33" t="n"/>
    </row>
    <row r="100">
      <c r="A100" s="34" t="n"/>
      <c r="B100" s="35" t="n"/>
      <c r="C100" s="35" t="n"/>
      <c r="D100" s="36" t="n"/>
    </row>
    <row r="101">
      <c r="A101" s="31" t="n"/>
      <c r="B101" s="32" t="n"/>
      <c r="C101" s="32" t="n"/>
      <c r="D101" s="33" t="n"/>
    </row>
    <row r="102">
      <c r="A102" s="34" t="n"/>
      <c r="B102" s="35" t="n"/>
      <c r="C102" s="35" t="n"/>
      <c r="D102" s="36" t="n"/>
    </row>
    <row r="103">
      <c r="A103" s="31" t="n"/>
      <c r="B103" s="32" t="n"/>
      <c r="C103" s="32" t="n"/>
      <c r="D103" s="33" t="n"/>
    </row>
    <row r="104">
      <c r="A104" s="34" t="n"/>
      <c r="B104" s="35" t="n"/>
      <c r="C104" s="35" t="n"/>
      <c r="D104" s="36" t="n"/>
    </row>
    <row r="105">
      <c r="A105" s="31" t="n"/>
      <c r="B105" s="32" t="n"/>
      <c r="C105" s="32" t="n"/>
      <c r="D105" s="33" t="n"/>
    </row>
    <row r="106">
      <c r="A106" s="34" t="n"/>
      <c r="B106" s="35" t="n"/>
      <c r="C106" s="35" t="n"/>
      <c r="D106" s="36" t="n"/>
    </row>
    <row r="107">
      <c r="A107" s="31" t="n"/>
      <c r="B107" s="32" t="n"/>
      <c r="C107" s="32" t="n"/>
      <c r="D107" s="33" t="n"/>
    </row>
    <row r="108">
      <c r="A108" s="34" t="n"/>
      <c r="B108" s="35" t="n"/>
      <c r="C108" s="35" t="n"/>
      <c r="D108" s="36" t="n"/>
    </row>
    <row r="109">
      <c r="A109" s="31" t="n"/>
      <c r="B109" s="32" t="n"/>
      <c r="C109" s="32" t="n"/>
      <c r="D109" s="33" t="n"/>
    </row>
    <row r="110">
      <c r="A110" s="34" t="n"/>
      <c r="B110" s="35" t="n"/>
      <c r="C110" s="35" t="n"/>
      <c r="D110" s="36" t="n"/>
    </row>
    <row r="111">
      <c r="A111" s="31" t="n"/>
      <c r="B111" s="32" t="n"/>
      <c r="C111" s="32" t="n"/>
      <c r="D111" s="33" t="n"/>
    </row>
    <row r="112">
      <c r="A112" s="34" t="n"/>
      <c r="B112" s="35" t="n"/>
      <c r="C112" s="35" t="n"/>
      <c r="D112" s="36" t="n"/>
    </row>
    <row r="113">
      <c r="A113" s="31" t="n"/>
      <c r="B113" s="32" t="n"/>
      <c r="C113" s="32" t="n"/>
      <c r="D113" s="33" t="n"/>
    </row>
    <row r="114">
      <c r="A114" s="34" t="n"/>
      <c r="B114" s="35" t="n"/>
      <c r="C114" s="35" t="n"/>
      <c r="D114" s="36" t="n"/>
    </row>
    <row r="115">
      <c r="A115" s="31" t="n"/>
      <c r="B115" s="32" t="n"/>
      <c r="C115" s="32" t="n"/>
      <c r="D115" s="33" t="n"/>
    </row>
    <row r="116">
      <c r="A116" s="34" t="n"/>
      <c r="B116" s="35" t="n"/>
      <c r="C116" s="35" t="n"/>
      <c r="D116" s="36" t="n"/>
    </row>
    <row r="117">
      <c r="A117" s="31" t="n"/>
      <c r="B117" s="32" t="n"/>
      <c r="C117" s="32" t="n"/>
      <c r="D117" s="33" t="n"/>
    </row>
    <row r="118">
      <c r="A118" s="34" t="n"/>
      <c r="B118" s="35" t="n"/>
      <c r="C118" s="35" t="n"/>
      <c r="D118" s="36" t="n"/>
    </row>
    <row r="119">
      <c r="A119" s="31" t="n"/>
      <c r="B119" s="32" t="n"/>
      <c r="C119" s="32" t="n"/>
      <c r="D119" s="33" t="n"/>
    </row>
    <row r="120">
      <c r="A120" s="34" t="n"/>
      <c r="B120" s="35" t="n"/>
      <c r="C120" s="35" t="n"/>
      <c r="D120" s="36" t="n"/>
    </row>
    <row r="121">
      <c r="A121" s="31" t="n"/>
      <c r="B121" s="32" t="n"/>
      <c r="C121" s="32" t="n"/>
      <c r="D121" s="33" t="n"/>
    </row>
    <row r="122">
      <c r="A122" s="34" t="n"/>
      <c r="B122" s="35" t="n"/>
      <c r="C122" s="35" t="n"/>
      <c r="D122" s="36" t="n"/>
    </row>
    <row r="123">
      <c r="A123" s="31" t="n"/>
      <c r="B123" s="32" t="n"/>
      <c r="C123" s="32" t="n"/>
      <c r="D123" s="33" t="n"/>
    </row>
    <row r="124">
      <c r="A124" s="34" t="n"/>
      <c r="B124" s="35" t="n"/>
      <c r="C124" s="35" t="n"/>
      <c r="D124" s="36" t="n"/>
    </row>
    <row r="125">
      <c r="A125" s="31" t="n"/>
      <c r="B125" s="32" t="n"/>
      <c r="C125" s="32" t="n"/>
      <c r="D125" s="33" t="n"/>
    </row>
    <row r="126">
      <c r="A126" s="34" t="n"/>
      <c r="B126" s="35" t="n"/>
      <c r="C126" s="35" t="n"/>
      <c r="D126" s="36" t="n"/>
    </row>
    <row r="127">
      <c r="A127" s="31" t="n"/>
      <c r="B127" s="32" t="n"/>
      <c r="C127" s="32" t="n"/>
      <c r="D127" s="33" t="n"/>
    </row>
    <row r="128">
      <c r="A128" s="34" t="n"/>
      <c r="B128" s="35" t="n"/>
      <c r="C128" s="35" t="n"/>
      <c r="D128" s="36" t="n"/>
    </row>
    <row r="129">
      <c r="A129" s="31" t="n"/>
      <c r="B129" s="32" t="n"/>
      <c r="C129" s="32" t="n"/>
      <c r="D129" s="33" t="n"/>
    </row>
    <row r="130">
      <c r="A130" s="34" t="n"/>
      <c r="B130" s="35" t="n"/>
      <c r="C130" s="35" t="n"/>
      <c r="D130" s="36" t="n"/>
    </row>
    <row r="131">
      <c r="A131" s="31" t="n"/>
      <c r="B131" s="32" t="n"/>
      <c r="C131" s="32" t="n"/>
      <c r="D131" s="33" t="n"/>
    </row>
    <row r="132">
      <c r="A132" s="34" t="n"/>
      <c r="B132" s="35" t="n"/>
      <c r="C132" s="35" t="n"/>
      <c r="D132" s="36" t="n"/>
    </row>
    <row r="133">
      <c r="A133" s="31" t="n"/>
      <c r="B133" s="32" t="n"/>
      <c r="C133" s="32" t="n"/>
      <c r="D133" s="33" t="n"/>
    </row>
    <row r="134">
      <c r="A134" s="34" t="n"/>
      <c r="B134" s="35" t="n"/>
      <c r="C134" s="35" t="n"/>
      <c r="D134" s="36" t="n"/>
    </row>
    <row r="135">
      <c r="A135" s="31" t="n"/>
      <c r="B135" s="32" t="n"/>
      <c r="C135" s="32" t="n"/>
      <c r="D135" s="33" t="n"/>
    </row>
    <row r="136">
      <c r="A136" s="34" t="n"/>
      <c r="B136" s="35" t="n"/>
      <c r="C136" s="35" t="n"/>
      <c r="D136" s="36" t="n"/>
    </row>
    <row r="137">
      <c r="A137" s="31" t="n"/>
      <c r="B137" s="32" t="n"/>
      <c r="C137" s="32" t="n"/>
      <c r="D137" s="33" t="n"/>
    </row>
    <row r="138">
      <c r="A138" s="34" t="n"/>
      <c r="B138" s="35" t="n"/>
      <c r="C138" s="35" t="n"/>
      <c r="D138" s="36" t="n"/>
    </row>
    <row r="139">
      <c r="A139" s="31" t="n"/>
      <c r="B139" s="32" t="n"/>
      <c r="C139" s="32" t="n"/>
      <c r="D139" s="33" t="n"/>
    </row>
    <row r="140">
      <c r="A140" s="34" t="n"/>
      <c r="B140" s="35" t="n"/>
      <c r="C140" s="35" t="n"/>
      <c r="D140" s="36" t="n"/>
    </row>
    <row r="141">
      <c r="A141" s="31" t="n"/>
      <c r="B141" s="32" t="n"/>
      <c r="C141" s="32" t="n"/>
      <c r="D141" s="33" t="n"/>
    </row>
    <row r="142">
      <c r="A142" s="34" t="n"/>
      <c r="B142" s="35" t="n"/>
      <c r="C142" s="35" t="n"/>
      <c r="D142" s="36" t="n"/>
    </row>
    <row r="143">
      <c r="A143" s="31" t="n"/>
      <c r="B143" s="32" t="n"/>
      <c r="C143" s="32" t="n"/>
      <c r="D143" s="33" t="n"/>
    </row>
    <row r="144">
      <c r="A144" s="34" t="n"/>
      <c r="B144" s="35" t="n"/>
      <c r="C144" s="35" t="n"/>
      <c r="D144" s="36" t="n"/>
    </row>
    <row r="145">
      <c r="A145" s="31" t="n"/>
      <c r="B145" s="32" t="n"/>
      <c r="C145" s="32" t="n"/>
      <c r="D145" s="33" t="n"/>
    </row>
    <row r="146">
      <c r="A146" s="34" t="n"/>
      <c r="B146" s="35" t="n"/>
      <c r="C146" s="35" t="n"/>
      <c r="D146" s="36" t="n"/>
    </row>
    <row r="147">
      <c r="A147" s="31" t="n"/>
      <c r="B147" s="32" t="n"/>
      <c r="C147" s="32" t="n"/>
      <c r="D147" s="33" t="n"/>
    </row>
    <row r="148">
      <c r="A148" s="34" t="n"/>
      <c r="B148" s="35" t="n"/>
      <c r="C148" s="35" t="n"/>
      <c r="D148" s="36" t="n"/>
    </row>
    <row r="149">
      <c r="A149" s="31" t="n"/>
      <c r="B149" s="32" t="n"/>
      <c r="C149" s="32" t="n"/>
      <c r="D149" s="33" t="n"/>
    </row>
    <row r="150">
      <c r="A150" s="34" t="n"/>
      <c r="B150" s="35" t="n"/>
      <c r="C150" s="35" t="n"/>
      <c r="D150" s="36" t="n"/>
    </row>
    <row r="151">
      <c r="A151" s="31" t="n"/>
      <c r="B151" s="32" t="n"/>
      <c r="C151" s="32" t="n"/>
      <c r="D151" s="33" t="n"/>
    </row>
    <row r="152">
      <c r="A152" s="34" t="n"/>
      <c r="B152" s="35" t="n"/>
      <c r="C152" s="35" t="n"/>
      <c r="D152" s="36" t="n"/>
    </row>
    <row r="153">
      <c r="A153" s="31" t="n"/>
      <c r="B153" s="32" t="n"/>
      <c r="C153" s="32" t="n"/>
      <c r="D153" s="33" t="n"/>
    </row>
    <row r="154">
      <c r="A154" s="34" t="n"/>
      <c r="B154" s="35" t="n"/>
      <c r="C154" s="35" t="n"/>
      <c r="D154" s="36" t="n"/>
    </row>
    <row r="155">
      <c r="A155" s="31" t="n"/>
      <c r="B155" s="32" t="n"/>
      <c r="C155" s="32" t="n"/>
      <c r="D155" s="33" t="n"/>
    </row>
    <row r="156">
      <c r="A156" s="34" t="n"/>
      <c r="B156" s="35" t="n"/>
      <c r="C156" s="35" t="n"/>
      <c r="D156" s="36" t="n"/>
    </row>
    <row r="157">
      <c r="A157" s="31" t="n"/>
      <c r="B157" s="32" t="n"/>
      <c r="C157" s="32" t="n"/>
      <c r="D157" s="33" t="n"/>
    </row>
    <row r="158">
      <c r="A158" s="34" t="n"/>
      <c r="B158" s="35" t="n"/>
      <c r="C158" s="35" t="n"/>
      <c r="D158" s="36" t="n"/>
    </row>
    <row r="159">
      <c r="A159" s="31" t="n"/>
      <c r="B159" s="32" t="n"/>
      <c r="C159" s="32" t="n"/>
      <c r="D159" s="33" t="n"/>
    </row>
    <row r="160">
      <c r="A160" s="34" t="n"/>
      <c r="B160" s="35" t="n"/>
      <c r="C160" s="35" t="n"/>
      <c r="D160" s="36" t="n"/>
    </row>
    <row r="161">
      <c r="A161" s="31" t="n"/>
      <c r="B161" s="32" t="n"/>
      <c r="C161" s="32" t="n"/>
      <c r="D161" s="33" t="n"/>
    </row>
    <row r="162">
      <c r="A162" s="34" t="n"/>
      <c r="B162" s="35" t="n"/>
      <c r="C162" s="35" t="n"/>
      <c r="D162" s="36" t="n"/>
    </row>
    <row r="163">
      <c r="A163" s="31" t="n"/>
      <c r="B163" s="32" t="n"/>
      <c r="C163" s="32" t="n"/>
      <c r="D163" s="33" t="n"/>
    </row>
    <row r="164">
      <c r="A164" s="34" t="n"/>
      <c r="B164" s="35" t="n"/>
      <c r="C164" s="35" t="n"/>
      <c r="D164" s="36" t="n"/>
    </row>
    <row r="165">
      <c r="A165" s="31" t="n"/>
      <c r="B165" s="32" t="n"/>
      <c r="C165" s="32" t="n"/>
      <c r="D165" s="33" t="n"/>
    </row>
    <row r="166">
      <c r="A166" s="34" t="n"/>
      <c r="B166" s="35" t="n"/>
      <c r="C166" s="35" t="n"/>
      <c r="D166" s="36" t="n"/>
    </row>
    <row r="167">
      <c r="A167" s="31" t="n"/>
      <c r="B167" s="32" t="n"/>
      <c r="C167" s="32" t="n"/>
      <c r="D167" s="33" t="n"/>
    </row>
    <row r="168">
      <c r="A168" s="34" t="n"/>
      <c r="B168" s="35" t="n"/>
      <c r="C168" s="35" t="n"/>
      <c r="D168" s="36" t="n"/>
    </row>
    <row r="169">
      <c r="A169" s="31" t="n"/>
      <c r="B169" s="32" t="n"/>
      <c r="C169" s="32" t="n"/>
      <c r="D169" s="33" t="n"/>
    </row>
    <row r="170">
      <c r="A170" s="34" t="n"/>
      <c r="B170" s="35" t="n"/>
      <c r="C170" s="35" t="n"/>
      <c r="D170" s="36" t="n"/>
    </row>
    <row r="171">
      <c r="A171" s="31" t="n"/>
      <c r="B171" s="32" t="n"/>
      <c r="C171" s="32" t="n"/>
      <c r="D171" s="33" t="n"/>
    </row>
    <row r="172">
      <c r="A172" s="34" t="n"/>
      <c r="B172" s="35" t="n"/>
      <c r="C172" s="35" t="n"/>
      <c r="D172" s="36" t="n"/>
    </row>
    <row r="173">
      <c r="A173" s="31" t="n"/>
      <c r="B173" s="32" t="n"/>
      <c r="C173" s="32" t="n"/>
      <c r="D173" s="33" t="n"/>
    </row>
    <row r="174">
      <c r="A174" s="34" t="n"/>
      <c r="B174" s="35" t="n"/>
      <c r="C174" s="35" t="n"/>
      <c r="D174" s="36" t="n"/>
    </row>
    <row r="175">
      <c r="A175" s="31" t="n"/>
      <c r="B175" s="32" t="n"/>
      <c r="C175" s="32" t="n"/>
      <c r="D175" s="33" t="n"/>
    </row>
    <row r="176">
      <c r="A176" s="34" t="n"/>
      <c r="B176" s="35" t="n"/>
      <c r="C176" s="35" t="n"/>
      <c r="D176" s="36" t="n"/>
    </row>
    <row r="177">
      <c r="A177" s="31" t="n"/>
      <c r="B177" s="32" t="n"/>
      <c r="C177" s="32" t="n"/>
      <c r="D177" s="33" t="n"/>
    </row>
    <row r="178">
      <c r="A178" s="34" t="n"/>
      <c r="B178" s="35" t="n"/>
      <c r="C178" s="35" t="n"/>
      <c r="D178" s="36" t="n"/>
    </row>
    <row r="179">
      <c r="A179" s="31" t="n"/>
      <c r="B179" s="32" t="n"/>
      <c r="C179" s="32" t="n"/>
      <c r="D179" s="33" t="n"/>
    </row>
    <row r="180">
      <c r="A180" s="34" t="n"/>
      <c r="B180" s="35" t="n"/>
      <c r="C180" s="35" t="n"/>
      <c r="D180" s="36" t="n"/>
    </row>
    <row r="181">
      <c r="A181" s="31" t="n"/>
      <c r="B181" s="32" t="n"/>
      <c r="C181" s="32" t="n"/>
      <c r="D181" s="33" t="n"/>
    </row>
    <row r="182">
      <c r="A182" s="34" t="n"/>
      <c r="B182" s="35" t="n"/>
      <c r="C182" s="35" t="n"/>
      <c r="D182" s="36" t="n"/>
    </row>
    <row r="183">
      <c r="A183" s="31" t="n"/>
      <c r="B183" s="32" t="n"/>
      <c r="C183" s="32" t="n"/>
      <c r="D183" s="33" t="n"/>
    </row>
    <row r="184">
      <c r="A184" s="34" t="n"/>
      <c r="B184" s="35" t="n"/>
      <c r="C184" s="35" t="n"/>
      <c r="D184" s="36" t="n"/>
    </row>
    <row r="185">
      <c r="A185" s="31" t="n"/>
      <c r="B185" s="32" t="n"/>
      <c r="C185" s="32" t="n"/>
      <c r="D185" s="33" t="n"/>
    </row>
    <row r="186">
      <c r="A186" s="34" t="n"/>
      <c r="B186" s="35" t="n"/>
      <c r="C186" s="35" t="n"/>
      <c r="D186" s="36" t="n"/>
    </row>
    <row r="187">
      <c r="A187" s="31" t="n"/>
      <c r="B187" s="32" t="n"/>
      <c r="C187" s="32" t="n"/>
      <c r="D187" s="33" t="n"/>
    </row>
    <row r="188">
      <c r="A188" s="34" t="n"/>
      <c r="B188" s="35" t="n"/>
      <c r="C188" s="35" t="n"/>
      <c r="D188" s="36" t="n"/>
    </row>
    <row r="189">
      <c r="A189" s="31" t="n"/>
      <c r="B189" s="32" t="n"/>
      <c r="C189" s="32" t="n"/>
      <c r="D189" s="33" t="n"/>
    </row>
    <row r="190">
      <c r="A190" s="34" t="n"/>
      <c r="B190" s="35" t="n"/>
      <c r="C190" s="35" t="n"/>
      <c r="D190" s="36" t="n"/>
    </row>
    <row r="191">
      <c r="A191" s="31" t="n"/>
      <c r="B191" s="32" t="n"/>
      <c r="C191" s="32" t="n"/>
      <c r="D191" s="33" t="n"/>
    </row>
    <row r="192">
      <c r="A192" s="34" t="n"/>
      <c r="B192" s="35" t="n"/>
      <c r="C192" s="35" t="n"/>
      <c r="D192" s="36" t="n"/>
    </row>
    <row r="193">
      <c r="A193" s="31" t="n"/>
      <c r="B193" s="32" t="n"/>
      <c r="C193" s="32" t="n"/>
      <c r="D193" s="33" t="n"/>
    </row>
    <row r="194">
      <c r="A194" s="34" t="n"/>
      <c r="B194" s="35" t="n"/>
      <c r="C194" s="35" t="n"/>
      <c r="D194" s="36" t="n"/>
    </row>
    <row r="195">
      <c r="A195" s="31" t="n"/>
      <c r="B195" s="32" t="n"/>
      <c r="C195" s="32" t="n"/>
      <c r="D195" s="33" t="n"/>
    </row>
    <row r="196">
      <c r="A196" s="34" t="n"/>
      <c r="B196" s="35" t="n"/>
      <c r="C196" s="35" t="n"/>
      <c r="D196" s="36" t="n"/>
    </row>
    <row r="197">
      <c r="A197" s="31" t="n"/>
      <c r="B197" s="32" t="n"/>
      <c r="C197" s="32" t="n"/>
      <c r="D197" s="33" t="n"/>
    </row>
    <row r="198">
      <c r="A198" s="34" t="n"/>
      <c r="B198" s="35" t="n"/>
      <c r="C198" s="35" t="n"/>
      <c r="D198" s="36" t="n"/>
    </row>
    <row r="199">
      <c r="A199" s="31" t="n"/>
      <c r="B199" s="32" t="n"/>
      <c r="C199" s="32" t="n"/>
      <c r="D199" s="33" t="n"/>
    </row>
    <row r="200">
      <c r="A200" s="34" t="n"/>
      <c r="B200" s="35" t="n"/>
      <c r="C200" s="35" t="n"/>
      <c r="D200" s="36" t="n"/>
    </row>
    <row r="201">
      <c r="A201" s="31" t="n"/>
      <c r="B201" s="32" t="n"/>
      <c r="C201" s="32" t="n"/>
      <c r="D201" s="33" t="n"/>
    </row>
    <row r="202">
      <c r="A202" s="34" t="n"/>
      <c r="B202" s="35" t="n"/>
      <c r="C202" s="35" t="n"/>
      <c r="D202" s="36" t="n"/>
    </row>
    <row r="203">
      <c r="A203" s="31" t="n"/>
      <c r="B203" s="32" t="n"/>
      <c r="C203" s="32" t="n"/>
      <c r="D203" s="33" t="n"/>
    </row>
    <row r="204">
      <c r="A204" s="34" t="n"/>
      <c r="B204" s="35" t="n"/>
      <c r="C204" s="35" t="n"/>
      <c r="D204" s="36" t="n"/>
    </row>
    <row r="205">
      <c r="A205" s="31" t="n"/>
      <c r="B205" s="32" t="n"/>
      <c r="C205" s="32" t="n"/>
      <c r="D205" s="33" t="n"/>
    </row>
    <row r="206">
      <c r="A206" s="34" t="n"/>
      <c r="B206" s="35" t="n"/>
      <c r="C206" s="35" t="n"/>
      <c r="D206" s="36" t="n"/>
    </row>
    <row r="207">
      <c r="A207" s="31" t="n"/>
      <c r="B207" s="32" t="n"/>
      <c r="C207" s="32" t="n"/>
      <c r="D207" s="33" t="n"/>
    </row>
    <row r="208">
      <c r="A208" s="34" t="n"/>
      <c r="B208" s="35" t="n"/>
      <c r="C208" s="35" t="n"/>
      <c r="D208" s="36" t="n"/>
    </row>
    <row r="209">
      <c r="A209" s="31" t="n"/>
      <c r="B209" s="32" t="n"/>
      <c r="C209" s="32" t="n"/>
      <c r="D209" s="33" t="n"/>
    </row>
    <row r="210">
      <c r="A210" s="34" t="n"/>
      <c r="B210" s="35" t="n"/>
      <c r="C210" s="35" t="n"/>
      <c r="D210" s="36" t="n"/>
    </row>
    <row r="211">
      <c r="A211" s="31" t="n"/>
      <c r="B211" s="32" t="n"/>
      <c r="C211" s="32" t="n"/>
      <c r="D211" s="33" t="n"/>
    </row>
    <row r="212">
      <c r="A212" s="34" t="n"/>
      <c r="B212" s="35" t="n"/>
      <c r="C212" s="35" t="n"/>
      <c r="D212" s="36" t="n"/>
    </row>
    <row r="213">
      <c r="A213" s="31" t="n"/>
      <c r="B213" s="32" t="n"/>
      <c r="C213" s="32" t="n"/>
      <c r="D213" s="33" t="n"/>
    </row>
    <row r="214">
      <c r="A214" s="34" t="n"/>
      <c r="B214" s="35" t="n"/>
      <c r="C214" s="35" t="n"/>
      <c r="D214" s="36" t="n"/>
    </row>
    <row r="215">
      <c r="A215" s="31" t="n"/>
      <c r="B215" s="32" t="n"/>
      <c r="C215" s="32" t="n"/>
      <c r="D215" s="33" t="n"/>
    </row>
    <row r="216">
      <c r="A216" s="34" t="n"/>
      <c r="B216" s="35" t="n"/>
      <c r="C216" s="35" t="n"/>
      <c r="D216" s="36" t="n"/>
    </row>
    <row r="217">
      <c r="A217" s="31" t="n"/>
      <c r="B217" s="32" t="n"/>
      <c r="C217" s="32" t="n"/>
      <c r="D217" s="33" t="n"/>
    </row>
    <row r="218">
      <c r="A218" s="34" t="n"/>
      <c r="B218" s="35" t="n"/>
      <c r="C218" s="35" t="n"/>
      <c r="D218" s="36" t="n"/>
    </row>
    <row r="219">
      <c r="A219" s="31" t="n"/>
      <c r="B219" s="32" t="n"/>
      <c r="C219" s="32" t="n"/>
      <c r="D219" s="33" t="n"/>
    </row>
    <row r="220">
      <c r="A220" s="34" t="n"/>
      <c r="B220" s="35" t="n"/>
      <c r="C220" s="35" t="n"/>
      <c r="D220" s="36" t="n"/>
    </row>
    <row r="221">
      <c r="A221" s="31" t="n"/>
      <c r="B221" s="32" t="n"/>
      <c r="C221" s="32" t="n"/>
      <c r="D221" s="33" t="n"/>
    </row>
    <row r="222">
      <c r="A222" s="34" t="n"/>
      <c r="B222" s="35" t="n"/>
      <c r="C222" s="35" t="n"/>
      <c r="D222" s="36" t="n"/>
    </row>
    <row r="223">
      <c r="A223" s="31" t="n"/>
      <c r="B223" s="32" t="n"/>
      <c r="C223" s="32" t="n"/>
      <c r="D223" s="33" t="n"/>
    </row>
    <row r="224">
      <c r="A224" s="34" t="n"/>
      <c r="B224" s="35" t="n"/>
      <c r="C224" s="35" t="n"/>
      <c r="D224" s="36" t="n"/>
    </row>
    <row r="225">
      <c r="A225" s="31" t="n"/>
      <c r="B225" s="32" t="n"/>
      <c r="C225" s="32" t="n"/>
      <c r="D225" s="33" t="n"/>
    </row>
    <row r="226">
      <c r="A226" s="34" t="n"/>
      <c r="B226" s="35" t="n"/>
      <c r="C226" s="35" t="n"/>
      <c r="D226" s="36" t="n"/>
    </row>
    <row r="227">
      <c r="A227" s="31" t="n"/>
      <c r="B227" s="32" t="n"/>
      <c r="C227" s="32" t="n"/>
      <c r="D227" s="33" t="n"/>
    </row>
    <row r="228">
      <c r="A228" s="34" t="n"/>
      <c r="B228" s="35" t="n"/>
      <c r="C228" s="35" t="n"/>
      <c r="D228" s="36" t="n"/>
    </row>
    <row r="229">
      <c r="A229" s="31" t="n"/>
      <c r="B229" s="32" t="n"/>
      <c r="C229" s="32" t="n"/>
      <c r="D229" s="33" t="n"/>
    </row>
    <row r="230">
      <c r="A230" s="34" t="n"/>
      <c r="B230" s="35" t="n"/>
      <c r="C230" s="35" t="n"/>
      <c r="D230" s="36" t="n"/>
    </row>
    <row r="231">
      <c r="A231" s="31" t="n"/>
      <c r="B231" s="32" t="n"/>
      <c r="C231" s="32" t="n"/>
      <c r="D231" s="33" t="n"/>
    </row>
    <row r="232">
      <c r="A232" s="34" t="n"/>
      <c r="B232" s="35" t="n"/>
      <c r="C232" s="35" t="n"/>
      <c r="D232" s="36" t="n"/>
    </row>
    <row r="233">
      <c r="A233" s="31" t="n"/>
      <c r="B233" s="32" t="n"/>
      <c r="C233" s="32" t="n"/>
      <c r="D233" s="33" t="n"/>
    </row>
    <row r="234">
      <c r="A234" s="34" t="n"/>
      <c r="B234" s="35" t="n"/>
      <c r="C234" s="35" t="n"/>
      <c r="D234" s="36" t="n"/>
    </row>
    <row r="235">
      <c r="A235" s="31" t="n"/>
      <c r="B235" s="32" t="n"/>
      <c r="C235" s="32" t="n"/>
      <c r="D235" s="33" t="n"/>
    </row>
    <row r="236">
      <c r="A236" s="34" t="n"/>
      <c r="B236" s="35" t="n"/>
      <c r="C236" s="35" t="n"/>
      <c r="D236" s="36" t="n"/>
    </row>
    <row r="237">
      <c r="A237" s="31" t="n"/>
      <c r="B237" s="32" t="n"/>
      <c r="C237" s="32" t="n"/>
      <c r="D237" s="33" t="n"/>
    </row>
    <row r="238">
      <c r="A238" s="34" t="n"/>
      <c r="B238" s="35" t="n"/>
      <c r="C238" s="35" t="n"/>
      <c r="D238" s="36" t="n"/>
    </row>
    <row r="239">
      <c r="A239" s="31" t="n"/>
      <c r="B239" s="32" t="n"/>
      <c r="C239" s="32" t="n"/>
      <c r="D239" s="33" t="n"/>
    </row>
    <row r="240">
      <c r="A240" s="34" t="n"/>
      <c r="B240" s="35" t="n"/>
      <c r="C240" s="35" t="n"/>
      <c r="D240" s="36" t="n"/>
    </row>
    <row r="241">
      <c r="A241" s="31" t="n"/>
      <c r="B241" s="32" t="n"/>
      <c r="C241" s="32" t="n"/>
      <c r="D241" s="33" t="n"/>
    </row>
    <row r="242">
      <c r="A242" s="34" t="n"/>
      <c r="B242" s="35" t="n"/>
      <c r="C242" s="35" t="n"/>
      <c r="D242" s="36" t="n"/>
    </row>
    <row r="243">
      <c r="A243" s="31" t="n"/>
      <c r="B243" s="32" t="n"/>
      <c r="C243" s="32" t="n"/>
      <c r="D243" s="33" t="n"/>
    </row>
    <row r="244">
      <c r="A244" s="34" t="n"/>
      <c r="B244" s="35" t="n"/>
      <c r="C244" s="35" t="n"/>
      <c r="D244" s="36" t="n"/>
    </row>
    <row r="245">
      <c r="A245" s="31" t="n"/>
      <c r="B245" s="32" t="n"/>
      <c r="C245" s="32" t="n"/>
      <c r="D245" s="33" t="n"/>
    </row>
    <row r="246">
      <c r="A246" s="34" t="n"/>
      <c r="B246" s="35" t="n"/>
      <c r="C246" s="35" t="n"/>
      <c r="D246" s="36" t="n"/>
    </row>
    <row r="247">
      <c r="A247" s="31" t="n"/>
      <c r="B247" s="32" t="n"/>
      <c r="C247" s="32" t="n"/>
      <c r="D247" s="33" t="n"/>
    </row>
    <row r="248">
      <c r="A248" s="34" t="n"/>
      <c r="B248" s="35" t="n"/>
      <c r="C248" s="35" t="n"/>
      <c r="D248" s="36" t="n"/>
    </row>
    <row r="249">
      <c r="A249" s="31" t="n"/>
      <c r="B249" s="32" t="n"/>
      <c r="C249" s="32" t="n"/>
      <c r="D249" s="33" t="n"/>
    </row>
    <row r="250">
      <c r="A250" s="34" t="n"/>
      <c r="B250" s="35" t="n"/>
      <c r="C250" s="35" t="n"/>
      <c r="D250" s="36" t="n"/>
    </row>
    <row r="251">
      <c r="A251" s="31" t="n"/>
      <c r="B251" s="32" t="n"/>
      <c r="C251" s="32" t="n"/>
      <c r="D251" s="33" t="n"/>
    </row>
    <row r="252">
      <c r="A252" s="34" t="n"/>
      <c r="B252" s="35" t="n"/>
      <c r="C252" s="35" t="n"/>
      <c r="D252" s="36" t="n"/>
    </row>
    <row r="253">
      <c r="A253" s="31" t="n"/>
      <c r="B253" s="32" t="n"/>
      <c r="C253" s="32" t="n"/>
      <c r="D253" s="33" t="n"/>
    </row>
    <row r="254">
      <c r="A254" s="34" t="n"/>
      <c r="B254" s="35" t="n"/>
      <c r="C254" s="35" t="n"/>
      <c r="D254" s="36" t="n"/>
    </row>
    <row r="255">
      <c r="A255" s="31" t="n"/>
      <c r="B255" s="32" t="n"/>
      <c r="C255" s="32" t="n"/>
      <c r="D255" s="33" t="n"/>
    </row>
    <row r="256">
      <c r="A256" s="34" t="n"/>
      <c r="B256" s="35" t="n"/>
      <c r="C256" s="35" t="n"/>
      <c r="D256" s="36" t="n"/>
    </row>
    <row r="257">
      <c r="A257" s="31" t="n"/>
      <c r="B257" s="32" t="n"/>
      <c r="C257" s="32" t="n"/>
      <c r="D257" s="33" t="n"/>
    </row>
    <row r="258">
      <c r="A258" s="34" t="n"/>
      <c r="B258" s="35" t="n"/>
      <c r="C258" s="35" t="n"/>
      <c r="D258" s="36" t="n"/>
    </row>
    <row r="259">
      <c r="A259" s="31" t="n"/>
      <c r="B259" s="32" t="n"/>
      <c r="C259" s="32" t="n"/>
      <c r="D259" s="33" t="n"/>
    </row>
    <row r="260">
      <c r="A260" s="34" t="n"/>
      <c r="B260" s="35" t="n"/>
      <c r="C260" s="35" t="n"/>
      <c r="D260" s="36" t="n"/>
    </row>
    <row r="261">
      <c r="A261" s="31" t="n"/>
      <c r="B261" s="32" t="n"/>
      <c r="C261" s="32" t="n"/>
      <c r="D261" s="33" t="n"/>
    </row>
    <row r="262">
      <c r="A262" s="34" t="n"/>
      <c r="B262" s="35" t="n"/>
      <c r="C262" s="35" t="n"/>
      <c r="D262" s="36" t="n"/>
    </row>
    <row r="263">
      <c r="A263" s="31" t="n"/>
      <c r="B263" s="32" t="n"/>
      <c r="C263" s="32" t="n"/>
      <c r="D263" s="33" t="n"/>
    </row>
    <row r="264">
      <c r="A264" s="34" t="n"/>
      <c r="B264" s="35" t="n"/>
      <c r="C264" s="35" t="n"/>
      <c r="D264" s="36" t="n"/>
    </row>
    <row r="265">
      <c r="A265" s="31" t="n"/>
      <c r="B265" s="32" t="n"/>
      <c r="C265" s="32" t="n"/>
      <c r="D265" s="33" t="n"/>
    </row>
    <row r="266">
      <c r="A266" s="34" t="n"/>
      <c r="B266" s="35" t="n"/>
      <c r="C266" s="35" t="n"/>
      <c r="D266" s="36" t="n"/>
    </row>
    <row r="267">
      <c r="A267" s="31" t="n"/>
      <c r="B267" s="32" t="n"/>
      <c r="C267" s="32" t="n"/>
      <c r="D267" s="33" t="n"/>
    </row>
    <row r="268">
      <c r="A268" s="34" t="n"/>
      <c r="B268" s="35" t="n"/>
      <c r="C268" s="35" t="n"/>
      <c r="D268" s="36" t="n"/>
    </row>
    <row r="269">
      <c r="A269" s="31" t="n"/>
      <c r="B269" s="32" t="n"/>
      <c r="C269" s="32" t="n"/>
      <c r="D269" s="33" t="n"/>
    </row>
    <row r="270">
      <c r="A270" s="34" t="n"/>
      <c r="B270" s="35" t="n"/>
      <c r="C270" s="35" t="n"/>
      <c r="D270" s="36" t="n"/>
    </row>
    <row r="271">
      <c r="A271" s="31" t="n"/>
      <c r="B271" s="32" t="n"/>
      <c r="C271" s="32" t="n"/>
      <c r="D271" s="33" t="n"/>
    </row>
    <row r="272">
      <c r="A272" s="34" t="n"/>
      <c r="B272" s="35" t="n"/>
      <c r="C272" s="35" t="n"/>
      <c r="D272" s="36" t="n"/>
    </row>
    <row r="273">
      <c r="A273" s="31" t="n"/>
      <c r="B273" s="32" t="n"/>
      <c r="C273" s="32" t="n"/>
      <c r="D273" s="33" t="n"/>
    </row>
    <row r="274">
      <c r="A274" s="34" t="n"/>
      <c r="B274" s="35" t="n"/>
      <c r="C274" s="35" t="n"/>
      <c r="D274" s="36" t="n"/>
    </row>
    <row r="275">
      <c r="A275" s="31" t="n"/>
      <c r="B275" s="32" t="n"/>
      <c r="C275" s="32" t="n"/>
      <c r="D275" s="33" t="n"/>
    </row>
    <row r="276">
      <c r="A276" s="34" t="n"/>
      <c r="B276" s="35" t="n"/>
      <c r="C276" s="35" t="n"/>
      <c r="D276" s="36" t="n"/>
    </row>
    <row r="277">
      <c r="A277" s="31" t="n"/>
      <c r="B277" s="32" t="n"/>
      <c r="C277" s="32" t="n"/>
      <c r="D277" s="33" t="n"/>
    </row>
    <row r="278">
      <c r="A278" s="34" t="n"/>
      <c r="B278" s="35" t="n"/>
      <c r="C278" s="35" t="n"/>
      <c r="D278" s="36" t="n"/>
    </row>
    <row r="279">
      <c r="A279" s="31" t="n"/>
      <c r="B279" s="32" t="n"/>
      <c r="C279" s="32" t="n"/>
      <c r="D279" s="33" t="n"/>
    </row>
    <row r="280">
      <c r="A280" s="34" t="n"/>
      <c r="B280" s="35" t="n"/>
      <c r="C280" s="35" t="n"/>
      <c r="D280" s="36" t="n"/>
    </row>
    <row r="281">
      <c r="A281" s="31" t="n"/>
      <c r="B281" s="32" t="n"/>
      <c r="C281" s="32" t="n"/>
      <c r="D281" s="33" t="n"/>
    </row>
    <row r="282">
      <c r="A282" s="34" t="n"/>
      <c r="B282" s="35" t="n"/>
      <c r="C282" s="35" t="n"/>
      <c r="D282" s="36" t="n"/>
    </row>
    <row r="283">
      <c r="A283" s="31" t="n"/>
      <c r="B283" s="32" t="n"/>
      <c r="C283" s="32" t="n"/>
      <c r="D283" s="33" t="n"/>
    </row>
    <row r="284">
      <c r="A284" s="34" t="n"/>
      <c r="B284" s="35" t="n"/>
      <c r="C284" s="35" t="n"/>
      <c r="D284" s="36" t="n"/>
    </row>
    <row r="285">
      <c r="A285" s="31" t="n"/>
      <c r="B285" s="32" t="n"/>
      <c r="C285" s="32" t="n"/>
      <c r="D285" s="33" t="n"/>
    </row>
    <row r="286">
      <c r="A286" s="34" t="n"/>
      <c r="B286" s="35" t="n"/>
      <c r="C286" s="35" t="n"/>
      <c r="D286" s="36" t="n"/>
    </row>
    <row r="287">
      <c r="A287" s="31" t="n"/>
      <c r="B287" s="32" t="n"/>
      <c r="C287" s="32" t="n"/>
      <c r="D287" s="33" t="n"/>
    </row>
    <row r="288">
      <c r="A288" s="34" t="n"/>
      <c r="B288" s="35" t="n"/>
      <c r="C288" s="35" t="n"/>
      <c r="D288" s="36" t="n"/>
    </row>
    <row r="289">
      <c r="A289" s="31" t="n"/>
      <c r="B289" s="32" t="n"/>
      <c r="C289" s="32" t="n"/>
      <c r="D289" s="33" t="n"/>
    </row>
    <row r="290">
      <c r="A290" s="34" t="n"/>
      <c r="B290" s="35" t="n"/>
      <c r="C290" s="35" t="n"/>
      <c r="D290" s="36" t="n"/>
    </row>
    <row r="291">
      <c r="A291" s="31" t="n"/>
      <c r="B291" s="32" t="n"/>
      <c r="C291" s="32" t="n"/>
      <c r="D291" s="33" t="n"/>
    </row>
    <row r="292">
      <c r="A292" s="34" t="n"/>
      <c r="B292" s="35" t="n"/>
      <c r="C292" s="35" t="n"/>
      <c r="D292" s="36" t="n"/>
    </row>
    <row r="293">
      <c r="A293" s="31" t="n"/>
      <c r="B293" s="32" t="n"/>
      <c r="C293" s="32" t="n"/>
      <c r="D293" s="33" t="n"/>
    </row>
    <row r="294">
      <c r="A294" s="34" t="n"/>
      <c r="B294" s="35" t="n"/>
      <c r="C294" s="35" t="n"/>
      <c r="D294" s="36" t="n"/>
    </row>
    <row r="295">
      <c r="A295" s="31" t="n"/>
      <c r="B295" s="32" t="n"/>
      <c r="C295" s="32" t="n"/>
      <c r="D295" s="33" t="n"/>
    </row>
    <row r="296">
      <c r="A296" s="34" t="n"/>
      <c r="B296" s="35" t="n"/>
      <c r="C296" s="35" t="n"/>
      <c r="D296" s="36" t="n"/>
    </row>
    <row r="297">
      <c r="A297" s="31" t="n"/>
      <c r="B297" s="32" t="n"/>
      <c r="C297" s="32" t="n"/>
      <c r="D297" s="33" t="n"/>
    </row>
    <row r="298">
      <c r="A298" s="34" t="n"/>
      <c r="B298" s="35" t="n"/>
      <c r="C298" s="35" t="n"/>
      <c r="D298" s="36" t="n"/>
    </row>
    <row r="299">
      <c r="A299" s="31" t="n"/>
      <c r="B299" s="32" t="n"/>
      <c r="C299" s="32" t="n"/>
      <c r="D299" s="33" t="n"/>
    </row>
    <row r="300">
      <c r="A300" s="34" t="n"/>
      <c r="B300" s="35" t="n"/>
      <c r="C300" s="35" t="n"/>
      <c r="D300" s="36" t="n"/>
    </row>
    <row r="301">
      <c r="A301" s="31" t="n"/>
      <c r="B301" s="32" t="n"/>
      <c r="C301" s="32" t="n"/>
      <c r="D301" s="33" t="n"/>
    </row>
    <row r="302">
      <c r="A302" s="34" t="n"/>
      <c r="B302" s="35" t="n"/>
      <c r="C302" s="35" t="n"/>
      <c r="D302" s="36" t="n"/>
    </row>
    <row r="303">
      <c r="A303" s="31" t="n"/>
      <c r="B303" s="32" t="n"/>
      <c r="C303" s="32" t="n"/>
      <c r="D303" s="33" t="n"/>
    </row>
    <row r="304">
      <c r="A304" s="34" t="n"/>
      <c r="B304" s="35" t="n"/>
      <c r="C304" s="35" t="n"/>
      <c r="D304" s="36" t="n"/>
    </row>
    <row r="305">
      <c r="A305" s="31" t="n"/>
      <c r="B305" s="32" t="n"/>
      <c r="C305" s="32" t="n"/>
      <c r="D305" s="33" t="n"/>
    </row>
    <row r="306">
      <c r="A306" s="34" t="n"/>
      <c r="B306" s="35" t="n"/>
      <c r="C306" s="35" t="n"/>
      <c r="D306" s="36" t="n"/>
    </row>
    <row r="307">
      <c r="A307" s="31" t="n"/>
      <c r="B307" s="32" t="n"/>
      <c r="C307" s="32" t="n"/>
      <c r="D307" s="33" t="n"/>
    </row>
    <row r="308">
      <c r="A308" s="34" t="n"/>
      <c r="B308" s="35" t="n"/>
      <c r="C308" s="35" t="n"/>
      <c r="D308" s="36" t="n"/>
    </row>
    <row r="309">
      <c r="A309" s="31" t="n"/>
      <c r="B309" s="32" t="n"/>
      <c r="C309" s="32" t="n"/>
      <c r="D309" s="33" t="n"/>
    </row>
    <row r="310">
      <c r="A310" s="34" t="n"/>
      <c r="B310" s="35" t="n"/>
      <c r="C310" s="35" t="n"/>
      <c r="D310" s="36" t="n"/>
    </row>
    <row r="311">
      <c r="A311" s="31" t="n"/>
      <c r="B311" s="32" t="n"/>
      <c r="C311" s="32" t="n"/>
      <c r="D311" s="33" t="n"/>
    </row>
    <row r="312">
      <c r="A312" s="34" t="n"/>
      <c r="B312" s="35" t="n"/>
      <c r="C312" s="35" t="n"/>
      <c r="D312" s="36" t="n"/>
    </row>
    <row r="313">
      <c r="A313" s="31" t="n"/>
      <c r="B313" s="32" t="n"/>
      <c r="C313" s="32" t="n"/>
      <c r="D313" s="33" t="n"/>
    </row>
    <row r="314">
      <c r="A314" s="34" t="n"/>
      <c r="B314" s="35" t="n"/>
      <c r="C314" s="35" t="n"/>
      <c r="D314" s="36" t="n"/>
    </row>
    <row r="315">
      <c r="A315" s="31" t="n"/>
      <c r="B315" s="32" t="n"/>
      <c r="C315" s="32" t="n"/>
      <c r="D315" s="33" t="n"/>
    </row>
    <row r="316">
      <c r="A316" s="34" t="n"/>
      <c r="B316" s="35" t="n"/>
      <c r="C316" s="35" t="n"/>
      <c r="D316" s="36" t="n"/>
    </row>
    <row r="317">
      <c r="A317" s="31" t="n"/>
      <c r="B317" s="32" t="n"/>
      <c r="C317" s="32" t="n"/>
      <c r="D317" s="33" t="n"/>
    </row>
    <row r="318">
      <c r="A318" s="34" t="n"/>
      <c r="B318" s="35" t="n"/>
      <c r="C318" s="35" t="n"/>
      <c r="D318" s="36" t="n"/>
    </row>
    <row r="319">
      <c r="A319" s="31" t="n"/>
      <c r="B319" s="32" t="n"/>
      <c r="C319" s="32" t="n"/>
      <c r="D319" s="33" t="n"/>
    </row>
    <row r="320">
      <c r="A320" s="34" t="n"/>
      <c r="B320" s="35" t="n"/>
      <c r="C320" s="35" t="n"/>
      <c r="D320" s="36" t="n"/>
    </row>
    <row r="321">
      <c r="A321" s="31" t="n"/>
      <c r="B321" s="32" t="n"/>
      <c r="C321" s="32" t="n"/>
      <c r="D321" s="33" t="n"/>
    </row>
    <row r="322">
      <c r="A322" s="34" t="n"/>
      <c r="B322" s="35" t="n"/>
      <c r="C322" s="35" t="n"/>
      <c r="D322" s="36" t="n"/>
    </row>
    <row r="323">
      <c r="A323" s="31" t="n"/>
      <c r="B323" s="32" t="n"/>
      <c r="C323" s="32" t="n"/>
      <c r="D323" s="33" t="n"/>
    </row>
    <row r="324">
      <c r="A324" s="34" t="n"/>
      <c r="B324" s="35" t="n"/>
      <c r="C324" s="35" t="n"/>
      <c r="D324" s="36" t="n"/>
    </row>
    <row r="325">
      <c r="A325" s="31" t="n"/>
      <c r="B325" s="32" t="n"/>
      <c r="C325" s="32" t="n"/>
      <c r="D325" s="33" t="n"/>
    </row>
    <row r="326">
      <c r="A326" s="34" t="n"/>
      <c r="B326" s="35" t="n"/>
      <c r="C326" s="35" t="n"/>
      <c r="D326" s="36" t="n"/>
    </row>
    <row r="327">
      <c r="A327" s="31" t="n"/>
      <c r="B327" s="32" t="n"/>
      <c r="C327" s="32" t="n"/>
      <c r="D327" s="33" t="n"/>
    </row>
    <row r="328">
      <c r="A328" s="34" t="n"/>
      <c r="B328" s="35" t="n"/>
      <c r="C328" s="35" t="n"/>
      <c r="D328" s="36" t="n"/>
    </row>
    <row r="329">
      <c r="A329" s="31" t="n"/>
      <c r="B329" s="32" t="n"/>
      <c r="C329" s="32" t="n"/>
      <c r="D329" s="33" t="n"/>
    </row>
    <row r="330">
      <c r="A330" s="34" t="n"/>
      <c r="B330" s="35" t="n"/>
      <c r="C330" s="35" t="n"/>
      <c r="D330" s="36" t="n"/>
    </row>
    <row r="331">
      <c r="A331" s="31" t="n"/>
      <c r="B331" s="32" t="n"/>
      <c r="C331" s="32" t="n"/>
      <c r="D331" s="33" t="n"/>
    </row>
    <row r="332">
      <c r="A332" s="34" t="n"/>
      <c r="B332" s="35" t="n"/>
      <c r="C332" s="35" t="n"/>
      <c r="D332" s="36" t="n"/>
    </row>
    <row r="333">
      <c r="A333" s="31" t="n"/>
      <c r="B333" s="32" t="n"/>
      <c r="C333" s="32" t="n"/>
      <c r="D333" s="33" t="n"/>
    </row>
    <row r="334">
      <c r="A334" s="34" t="n"/>
      <c r="B334" s="35" t="n"/>
      <c r="C334" s="35" t="n"/>
      <c r="D334" s="36" t="n"/>
    </row>
    <row r="335">
      <c r="A335" s="31" t="n"/>
      <c r="B335" s="32" t="n"/>
      <c r="C335" s="32" t="n"/>
      <c r="D335" s="33" t="n"/>
    </row>
    <row r="336">
      <c r="A336" s="34" t="n"/>
      <c r="B336" s="35" t="n"/>
      <c r="C336" s="35" t="n"/>
      <c r="D336" s="36" t="n"/>
    </row>
    <row r="337">
      <c r="A337" s="31" t="n"/>
      <c r="B337" s="32" t="n"/>
      <c r="C337" s="32" t="n"/>
      <c r="D337" s="33" t="n"/>
    </row>
    <row r="338">
      <c r="A338" s="34" t="n"/>
      <c r="B338" s="35" t="n"/>
      <c r="C338" s="35" t="n"/>
      <c r="D338" s="36" t="n"/>
    </row>
    <row r="339">
      <c r="A339" s="31" t="n"/>
      <c r="B339" s="32" t="n"/>
      <c r="C339" s="32" t="n"/>
      <c r="D339" s="33" t="n"/>
    </row>
    <row r="340">
      <c r="A340" s="34" t="n"/>
      <c r="B340" s="35" t="n"/>
      <c r="C340" s="35" t="n"/>
      <c r="D340" s="36" t="n"/>
    </row>
    <row r="341">
      <c r="A341" s="31" t="n"/>
      <c r="B341" s="32" t="n"/>
      <c r="C341" s="32" t="n"/>
      <c r="D341" s="33" t="n"/>
    </row>
    <row r="342">
      <c r="A342" s="34" t="n"/>
      <c r="B342" s="35" t="n"/>
      <c r="C342" s="35" t="n"/>
      <c r="D342" s="36" t="n"/>
    </row>
    <row r="343">
      <c r="A343" s="31" t="n"/>
      <c r="B343" s="32" t="n"/>
      <c r="C343" s="32" t="n"/>
      <c r="D343" s="33" t="n"/>
    </row>
    <row r="344">
      <c r="A344" s="34" t="n"/>
      <c r="B344" s="35" t="n"/>
      <c r="C344" s="35" t="n"/>
      <c r="D344" s="36" t="n"/>
    </row>
    <row r="345">
      <c r="A345" s="31" t="n"/>
      <c r="B345" s="32" t="n"/>
      <c r="C345" s="32" t="n"/>
      <c r="D345" s="33" t="n"/>
    </row>
    <row r="346">
      <c r="A346" s="34" t="n"/>
      <c r="B346" s="35" t="n"/>
      <c r="C346" s="35" t="n"/>
      <c r="D346" s="36" t="n"/>
    </row>
    <row r="347">
      <c r="A347" s="31" t="n"/>
      <c r="B347" s="32" t="n"/>
      <c r="C347" s="32" t="n"/>
      <c r="D347" s="33" t="n"/>
    </row>
    <row r="348">
      <c r="A348" s="34" t="n"/>
      <c r="B348" s="35" t="n"/>
      <c r="C348" s="35" t="n"/>
      <c r="D348" s="36" t="n"/>
    </row>
    <row r="349">
      <c r="A349" s="31" t="n"/>
      <c r="B349" s="32" t="n"/>
      <c r="C349" s="32" t="n"/>
      <c r="D349" s="33" t="n"/>
    </row>
    <row r="350">
      <c r="A350" s="34" t="n"/>
      <c r="B350" s="35" t="n"/>
      <c r="C350" s="35" t="n"/>
      <c r="D350" s="36" t="n"/>
    </row>
    <row r="351">
      <c r="A351" s="31" t="n"/>
      <c r="B351" s="32" t="n"/>
      <c r="C351" s="32" t="n"/>
      <c r="D351" s="33" t="n"/>
    </row>
    <row r="352">
      <c r="A352" s="34" t="n"/>
      <c r="B352" s="35" t="n"/>
      <c r="C352" s="35" t="n"/>
      <c r="D352" s="36" t="n"/>
    </row>
    <row r="353">
      <c r="A353" s="31" t="n"/>
      <c r="B353" s="32" t="n"/>
      <c r="C353" s="32" t="n"/>
      <c r="D353" s="33" t="n"/>
    </row>
    <row r="354">
      <c r="A354" s="34" t="n"/>
      <c r="B354" s="35" t="n"/>
      <c r="C354" s="35" t="n"/>
      <c r="D354" s="36" t="n"/>
    </row>
    <row r="355">
      <c r="A355" s="31" t="n"/>
      <c r="B355" s="32" t="n"/>
      <c r="C355" s="32" t="n"/>
      <c r="D355" s="33" t="n"/>
    </row>
    <row r="356">
      <c r="A356" s="34" t="n"/>
      <c r="B356" s="35" t="n"/>
      <c r="C356" s="35" t="n"/>
      <c r="D356" s="36" t="n"/>
    </row>
    <row r="357">
      <c r="A357" s="31" t="n"/>
      <c r="B357" s="32" t="n"/>
      <c r="C357" s="32" t="n"/>
      <c r="D357" s="33" t="n"/>
    </row>
    <row r="358">
      <c r="A358" s="34" t="n"/>
      <c r="B358" s="35" t="n"/>
      <c r="C358" s="35" t="n"/>
      <c r="D358" s="36" t="n"/>
    </row>
    <row r="359">
      <c r="A359" s="31" t="n"/>
      <c r="B359" s="32" t="n"/>
      <c r="C359" s="32" t="n"/>
      <c r="D359" s="33" t="n"/>
    </row>
    <row r="360">
      <c r="A360" s="34" t="n"/>
      <c r="B360" s="35" t="n"/>
      <c r="C360" s="35" t="n"/>
      <c r="D360" s="36" t="n"/>
    </row>
    <row r="361">
      <c r="A361" s="31" t="n"/>
      <c r="B361" s="32" t="n"/>
      <c r="C361" s="32" t="n"/>
      <c r="D361" s="33" t="n"/>
    </row>
    <row r="362">
      <c r="A362" s="34" t="n"/>
      <c r="B362" s="35" t="n"/>
      <c r="C362" s="35" t="n"/>
      <c r="D362" s="36" t="n"/>
    </row>
    <row r="363">
      <c r="A363" s="31" t="n"/>
      <c r="B363" s="32" t="n"/>
      <c r="C363" s="32" t="n"/>
      <c r="D363" s="33" t="n"/>
    </row>
    <row r="364">
      <c r="A364" s="34" t="n"/>
      <c r="B364" s="35" t="n"/>
      <c r="C364" s="35" t="n"/>
      <c r="D364" s="36" t="n"/>
    </row>
    <row r="365">
      <c r="A365" s="31" t="n"/>
      <c r="B365" s="32" t="n"/>
      <c r="C365" s="32" t="n"/>
      <c r="D365" s="33" t="n"/>
    </row>
    <row r="366">
      <c r="A366" s="34" t="n"/>
      <c r="B366" s="35" t="n"/>
      <c r="C366" s="35" t="n"/>
      <c r="D366" s="36" t="n"/>
    </row>
    <row r="367">
      <c r="A367" s="31" t="n"/>
      <c r="B367" s="32" t="n"/>
      <c r="C367" s="32" t="n"/>
      <c r="D367" s="33" t="n"/>
    </row>
    <row r="368">
      <c r="A368" s="34" t="n"/>
      <c r="B368" s="35" t="n"/>
      <c r="C368" s="35" t="n"/>
      <c r="D368" s="36" t="n"/>
    </row>
    <row r="369">
      <c r="A369" s="31" t="n"/>
      <c r="B369" s="32" t="n"/>
      <c r="C369" s="32" t="n"/>
      <c r="D369" s="33" t="n"/>
    </row>
    <row r="370">
      <c r="A370" s="34" t="n"/>
      <c r="B370" s="35" t="n"/>
      <c r="C370" s="35" t="n"/>
      <c r="D370" s="36" t="n"/>
    </row>
    <row r="371">
      <c r="A371" s="31" t="n"/>
      <c r="B371" s="32" t="n"/>
      <c r="C371" s="32" t="n"/>
      <c r="D371" s="33" t="n"/>
    </row>
    <row r="372">
      <c r="A372" s="34" t="n"/>
      <c r="B372" s="35" t="n"/>
      <c r="C372" s="35" t="n"/>
      <c r="D372" s="36" t="n"/>
    </row>
    <row r="373">
      <c r="A373" s="31" t="n"/>
      <c r="B373" s="32" t="n"/>
      <c r="C373" s="32" t="n"/>
      <c r="D373" s="33" t="n"/>
    </row>
    <row r="374">
      <c r="A374" s="34" t="n"/>
      <c r="B374" s="35" t="n"/>
      <c r="C374" s="35" t="n"/>
      <c r="D374" s="36" t="n"/>
    </row>
    <row r="375">
      <c r="A375" s="31" t="n"/>
      <c r="B375" s="32" t="n"/>
      <c r="C375" s="32" t="n"/>
      <c r="D375" s="33" t="n"/>
    </row>
    <row r="376">
      <c r="A376" s="34" t="n"/>
      <c r="B376" s="35" t="n"/>
      <c r="C376" s="35" t="n"/>
      <c r="D376" s="36" t="n"/>
    </row>
    <row r="377">
      <c r="A377" s="31" t="n"/>
      <c r="B377" s="32" t="n"/>
      <c r="C377" s="32" t="n"/>
      <c r="D377" s="33" t="n"/>
    </row>
    <row r="378">
      <c r="A378" s="34" t="n"/>
      <c r="B378" s="35" t="n"/>
      <c r="C378" s="35" t="n"/>
      <c r="D378" s="36" t="n"/>
    </row>
    <row r="379">
      <c r="A379" s="31" t="n"/>
      <c r="B379" s="32" t="n"/>
      <c r="C379" s="32" t="n"/>
      <c r="D379" s="33" t="n"/>
    </row>
    <row r="380">
      <c r="A380" s="34" t="n"/>
      <c r="B380" s="35" t="n"/>
      <c r="C380" s="35" t="n"/>
      <c r="D380" s="36" t="n"/>
    </row>
    <row r="381">
      <c r="A381" s="31" t="n"/>
      <c r="B381" s="32" t="n"/>
      <c r="C381" s="32" t="n"/>
      <c r="D381" s="33" t="n"/>
    </row>
    <row r="382">
      <c r="A382" s="34" t="n"/>
      <c r="B382" s="35" t="n"/>
      <c r="C382" s="35" t="n"/>
      <c r="D382" s="36" t="n"/>
    </row>
    <row r="383">
      <c r="A383" s="31" t="n"/>
      <c r="B383" s="32" t="n"/>
      <c r="C383" s="32" t="n"/>
      <c r="D383" s="33" t="n"/>
    </row>
    <row r="384">
      <c r="A384" s="34" t="n"/>
      <c r="B384" s="35" t="n"/>
      <c r="C384" s="35" t="n"/>
      <c r="D384" s="36" t="n"/>
    </row>
    <row r="385">
      <c r="A385" s="31" t="n"/>
      <c r="B385" s="32" t="n"/>
      <c r="C385" s="32" t="n"/>
      <c r="D385" s="33" t="n"/>
    </row>
    <row r="386">
      <c r="A386" s="34" t="n"/>
      <c r="B386" s="35" t="n"/>
      <c r="C386" s="35" t="n"/>
      <c r="D386" s="36" t="n"/>
    </row>
    <row r="387">
      <c r="A387" s="31" t="n"/>
      <c r="B387" s="32" t="n"/>
      <c r="C387" s="32" t="n"/>
      <c r="D387" s="33" t="n"/>
    </row>
    <row r="388">
      <c r="A388" s="34" t="n"/>
      <c r="B388" s="35" t="n"/>
      <c r="C388" s="35" t="n"/>
      <c r="D388" s="36" t="n"/>
    </row>
    <row r="389">
      <c r="A389" s="31" t="n"/>
      <c r="B389" s="32" t="n"/>
      <c r="C389" s="32" t="n"/>
      <c r="D389" s="33" t="n"/>
    </row>
    <row r="390">
      <c r="A390" s="34" t="n"/>
      <c r="B390" s="35" t="n"/>
      <c r="C390" s="35" t="n"/>
      <c r="D390" s="36" t="n"/>
    </row>
    <row r="391">
      <c r="A391" s="31" t="n"/>
      <c r="B391" s="32" t="n"/>
      <c r="C391" s="32" t="n"/>
      <c r="D391" s="33" t="n"/>
    </row>
    <row r="392">
      <c r="A392" s="34" t="n"/>
      <c r="B392" s="35" t="n"/>
      <c r="C392" s="35" t="n"/>
      <c r="D392" s="36" t="n"/>
    </row>
    <row r="393">
      <c r="A393" s="31" t="n"/>
      <c r="B393" s="32" t="n"/>
      <c r="C393" s="32" t="n"/>
      <c r="D393" s="33" t="n"/>
    </row>
    <row r="394">
      <c r="A394" s="34" t="n"/>
      <c r="B394" s="35" t="n"/>
      <c r="C394" s="35" t="n"/>
      <c r="D394" s="36" t="n"/>
    </row>
    <row r="395">
      <c r="A395" s="31" t="n"/>
      <c r="B395" s="32" t="n"/>
      <c r="C395" s="32" t="n"/>
      <c r="D395" s="33" t="n"/>
    </row>
    <row r="396">
      <c r="A396" s="34" t="n"/>
      <c r="B396" s="35" t="n"/>
      <c r="C396" s="35" t="n"/>
      <c r="D396" s="36" t="n"/>
    </row>
    <row r="397">
      <c r="A397" s="31" t="n"/>
      <c r="B397" s="32" t="n"/>
      <c r="C397" s="32" t="n"/>
      <c r="D397" s="33" t="n"/>
    </row>
    <row r="398">
      <c r="A398" s="34" t="n"/>
      <c r="B398" s="35" t="n"/>
      <c r="C398" s="35" t="n"/>
      <c r="D398" s="36" t="n"/>
    </row>
    <row r="399">
      <c r="A399" s="31" t="n"/>
      <c r="B399" s="32" t="n"/>
      <c r="C399" s="32" t="n"/>
      <c r="D399" s="33" t="n"/>
    </row>
    <row r="400">
      <c r="A400" s="34" t="n"/>
      <c r="B400" s="35" t="n"/>
      <c r="C400" s="35" t="n"/>
      <c r="D400" s="36" t="n"/>
    </row>
    <row r="401">
      <c r="A401" s="31" t="n"/>
      <c r="B401" s="32" t="n"/>
      <c r="C401" s="32" t="n"/>
      <c r="D401" s="33" t="n"/>
    </row>
    <row r="402">
      <c r="A402" s="34" t="n"/>
      <c r="B402" s="35" t="n"/>
      <c r="C402" s="35" t="n"/>
      <c r="D402" s="36" t="n"/>
    </row>
    <row r="403">
      <c r="A403" s="31" t="n"/>
      <c r="B403" s="32" t="n"/>
      <c r="C403" s="32" t="n"/>
      <c r="D403" s="33" t="n"/>
    </row>
    <row r="404">
      <c r="A404" s="34" t="n"/>
      <c r="B404" s="35" t="n"/>
      <c r="C404" s="35" t="n"/>
      <c r="D404" s="36" t="n"/>
    </row>
    <row r="405">
      <c r="A405" s="31" t="n"/>
      <c r="B405" s="32" t="n"/>
      <c r="C405" s="32" t="n"/>
      <c r="D405" s="33" t="n"/>
    </row>
    <row r="406">
      <c r="A406" s="34" t="n"/>
      <c r="B406" s="35" t="n"/>
      <c r="C406" s="35" t="n"/>
      <c r="D406" s="36" t="n"/>
    </row>
    <row r="407">
      <c r="A407" s="31" t="n"/>
      <c r="B407" s="32" t="n"/>
      <c r="C407" s="32" t="n"/>
      <c r="D407" s="33" t="n"/>
    </row>
    <row r="408">
      <c r="A408" s="34" t="n"/>
      <c r="B408" s="35" t="n"/>
      <c r="C408" s="35" t="n"/>
      <c r="D408" s="36" t="n"/>
    </row>
    <row r="409">
      <c r="A409" s="31" t="n"/>
      <c r="B409" s="32" t="n"/>
      <c r="C409" s="32" t="n"/>
      <c r="D409" s="33" t="n"/>
    </row>
    <row r="410">
      <c r="A410" s="34" t="n"/>
      <c r="B410" s="35" t="n"/>
      <c r="C410" s="35" t="n"/>
      <c r="D410" s="36" t="n"/>
    </row>
    <row r="411">
      <c r="A411" s="31" t="n"/>
      <c r="B411" s="32" t="n"/>
      <c r="C411" s="32" t="n"/>
      <c r="D411" s="33" t="n"/>
    </row>
    <row r="412">
      <c r="A412" s="34" t="n"/>
      <c r="B412" s="35" t="n"/>
      <c r="C412" s="35" t="n"/>
      <c r="D412" s="36" t="n"/>
    </row>
    <row r="413">
      <c r="A413" s="31" t="n"/>
      <c r="B413" s="32" t="n"/>
      <c r="C413" s="32" t="n"/>
      <c r="D413" s="33" t="n"/>
    </row>
    <row r="414">
      <c r="A414" s="34" t="n"/>
      <c r="B414" s="35" t="n"/>
      <c r="C414" s="35" t="n"/>
      <c r="D414" s="36" t="n"/>
    </row>
    <row r="415">
      <c r="A415" s="31" t="n"/>
      <c r="B415" s="32" t="n"/>
      <c r="C415" s="32" t="n"/>
      <c r="D415" s="33" t="n"/>
    </row>
    <row r="416">
      <c r="A416" s="34" t="n"/>
      <c r="B416" s="35" t="n"/>
      <c r="C416" s="35" t="n"/>
      <c r="D416" s="36" t="n"/>
    </row>
    <row r="417">
      <c r="A417" s="31" t="n"/>
      <c r="B417" s="32" t="n"/>
      <c r="C417" s="32" t="n"/>
      <c r="D417" s="33" t="n"/>
    </row>
    <row r="418">
      <c r="A418" s="34" t="n"/>
      <c r="B418" s="35" t="n"/>
      <c r="C418" s="35" t="n"/>
      <c r="D418" s="36" t="n"/>
    </row>
    <row r="419">
      <c r="A419" s="31" t="n"/>
      <c r="B419" s="32" t="n"/>
      <c r="C419" s="32" t="n"/>
      <c r="D419" s="33" t="n"/>
    </row>
    <row r="420">
      <c r="A420" s="34" t="n"/>
      <c r="B420" s="35" t="n"/>
      <c r="C420" s="35" t="n"/>
      <c r="D420" s="36" t="n"/>
    </row>
    <row r="421">
      <c r="A421" s="31" t="n"/>
      <c r="B421" s="32" t="n"/>
      <c r="C421" s="32" t="n"/>
      <c r="D421" s="33" t="n"/>
    </row>
    <row r="422">
      <c r="A422" s="34" t="n"/>
      <c r="B422" s="35" t="n"/>
      <c r="C422" s="35" t="n"/>
      <c r="D422" s="36" t="n"/>
    </row>
    <row r="423">
      <c r="A423" s="31" t="n"/>
      <c r="B423" s="32" t="n"/>
      <c r="C423" s="32" t="n"/>
      <c r="D423" s="33" t="n"/>
    </row>
    <row r="424">
      <c r="A424" s="34" t="n"/>
      <c r="B424" s="35" t="n"/>
      <c r="C424" s="35" t="n"/>
      <c r="D424" s="36" t="n"/>
    </row>
    <row r="425">
      <c r="A425" s="31" t="n"/>
      <c r="B425" s="32" t="n"/>
      <c r="C425" s="32" t="n"/>
      <c r="D425" s="33" t="n"/>
    </row>
    <row r="426">
      <c r="A426" s="34" t="n"/>
      <c r="B426" s="35" t="n"/>
      <c r="C426" s="35" t="n"/>
      <c r="D426" s="36" t="n"/>
    </row>
    <row r="427">
      <c r="A427" s="31" t="n"/>
      <c r="B427" s="32" t="n"/>
      <c r="C427" s="32" t="n"/>
      <c r="D427" s="33" t="n"/>
    </row>
    <row r="428">
      <c r="A428" s="34" t="n"/>
      <c r="B428" s="35" t="n"/>
      <c r="C428" s="35" t="n"/>
      <c r="D428" s="36" t="n"/>
    </row>
    <row r="429">
      <c r="A429" s="31" t="n"/>
      <c r="B429" s="32" t="n"/>
      <c r="C429" s="32" t="n"/>
      <c r="D429" s="33" t="n"/>
    </row>
    <row r="430">
      <c r="A430" s="34" t="n"/>
      <c r="B430" s="35" t="n"/>
      <c r="C430" s="35" t="n"/>
      <c r="D430" s="36" t="n"/>
    </row>
    <row r="431">
      <c r="A431" s="31" t="n"/>
      <c r="B431" s="32" t="n"/>
      <c r="C431" s="32" t="n"/>
      <c r="D431" s="33" t="n"/>
    </row>
    <row r="432">
      <c r="A432" s="34" t="n"/>
      <c r="B432" s="35" t="n"/>
      <c r="C432" s="35" t="n"/>
      <c r="D432" s="36" t="n"/>
    </row>
    <row r="433">
      <c r="A433" s="31" t="n"/>
      <c r="B433" s="32" t="n"/>
      <c r="C433" s="32" t="n"/>
      <c r="D433" s="33" t="n"/>
    </row>
    <row r="434">
      <c r="A434" s="34" t="n"/>
      <c r="B434" s="35" t="n"/>
      <c r="C434" s="35" t="n"/>
      <c r="D434" s="36" t="n"/>
    </row>
    <row r="435">
      <c r="A435" s="31" t="n"/>
      <c r="B435" s="32" t="n"/>
      <c r="C435" s="32" t="n"/>
      <c r="D435" s="33" t="n"/>
    </row>
    <row r="436">
      <c r="A436" s="34" t="n"/>
      <c r="B436" s="35" t="n"/>
      <c r="C436" s="35" t="n"/>
      <c r="D436" s="36" t="n"/>
    </row>
    <row r="437">
      <c r="A437" s="31" t="n"/>
      <c r="B437" s="32" t="n"/>
      <c r="C437" s="32" t="n"/>
      <c r="D437" s="33" t="n"/>
    </row>
    <row r="438">
      <c r="A438" s="34" t="n"/>
      <c r="B438" s="35" t="n"/>
      <c r="C438" s="35" t="n"/>
      <c r="D438" s="36" t="n"/>
    </row>
    <row r="439">
      <c r="A439" s="31" t="n"/>
      <c r="B439" s="32" t="n"/>
      <c r="C439" s="32" t="n"/>
      <c r="D439" s="33" t="n"/>
    </row>
    <row r="440">
      <c r="A440" s="34" t="n"/>
      <c r="B440" s="35" t="n"/>
      <c r="C440" s="35" t="n"/>
      <c r="D440" s="36" t="n"/>
    </row>
    <row r="441">
      <c r="A441" s="31" t="n"/>
      <c r="B441" s="32" t="n"/>
      <c r="C441" s="32" t="n"/>
      <c r="D441" s="33" t="n"/>
    </row>
    <row r="442">
      <c r="A442" s="34" t="n"/>
      <c r="B442" s="35" t="n"/>
      <c r="C442" s="35" t="n"/>
      <c r="D442" s="36" t="n"/>
    </row>
    <row r="443">
      <c r="A443" s="31" t="n"/>
      <c r="B443" s="32" t="n"/>
      <c r="C443" s="32" t="n"/>
      <c r="D443" s="33" t="n"/>
    </row>
    <row r="444">
      <c r="A444" s="34" t="n"/>
      <c r="B444" s="35" t="n"/>
      <c r="C444" s="35" t="n"/>
      <c r="D444" s="36" t="n"/>
    </row>
    <row r="445">
      <c r="A445" s="31" t="n"/>
      <c r="B445" s="32" t="n"/>
      <c r="C445" s="32" t="n"/>
      <c r="D445" s="33" t="n"/>
    </row>
    <row r="446">
      <c r="A446" s="34" t="n"/>
      <c r="B446" s="35" t="n"/>
      <c r="C446" s="35" t="n"/>
      <c r="D446" s="36" t="n"/>
    </row>
    <row r="447">
      <c r="A447" s="31" t="n"/>
      <c r="B447" s="32" t="n"/>
      <c r="C447" s="32" t="n"/>
      <c r="D447" s="33" t="n"/>
    </row>
    <row r="448">
      <c r="A448" s="34" t="n"/>
      <c r="B448" s="35" t="n"/>
      <c r="C448" s="35" t="n"/>
      <c r="D448" s="36" t="n"/>
    </row>
    <row r="449">
      <c r="A449" s="31" t="n"/>
      <c r="B449" s="32" t="n"/>
      <c r="C449" s="32" t="n"/>
      <c r="D449" s="33" t="n"/>
    </row>
    <row r="450">
      <c r="A450" s="34" t="n"/>
      <c r="B450" s="35" t="n"/>
      <c r="C450" s="35" t="n"/>
      <c r="D450" s="36" t="n"/>
    </row>
    <row r="451">
      <c r="A451" s="31" t="n"/>
      <c r="B451" s="32" t="n"/>
      <c r="C451" s="32" t="n"/>
      <c r="D451" s="33" t="n"/>
    </row>
    <row r="452">
      <c r="A452" s="34" t="n"/>
      <c r="B452" s="35" t="n"/>
      <c r="C452" s="35" t="n"/>
      <c r="D452" s="36" t="n"/>
    </row>
    <row r="453">
      <c r="A453" s="31" t="n"/>
      <c r="B453" s="32" t="n"/>
      <c r="C453" s="32" t="n"/>
      <c r="D453" s="33" t="n"/>
    </row>
    <row r="454">
      <c r="A454" s="34" t="n"/>
      <c r="B454" s="35" t="n"/>
      <c r="C454" s="35" t="n"/>
      <c r="D454" s="36" t="n"/>
    </row>
    <row r="455">
      <c r="A455" s="31" t="n"/>
      <c r="B455" s="32" t="n"/>
      <c r="C455" s="32" t="n"/>
      <c r="D455" s="33" t="n"/>
    </row>
    <row r="456">
      <c r="A456" s="34" t="n"/>
      <c r="B456" s="35" t="n"/>
      <c r="C456" s="35" t="n"/>
      <c r="D456" s="36" t="n"/>
    </row>
    <row r="457">
      <c r="A457" s="31" t="n"/>
      <c r="B457" s="32" t="n"/>
      <c r="C457" s="32" t="n"/>
      <c r="D457" s="33" t="n"/>
    </row>
    <row r="458">
      <c r="A458" s="34" t="n"/>
      <c r="B458" s="35" t="n"/>
      <c r="C458" s="35" t="n"/>
      <c r="D458" s="36" t="n"/>
    </row>
    <row r="459">
      <c r="A459" s="31" t="n"/>
      <c r="B459" s="32" t="n"/>
      <c r="C459" s="32" t="n"/>
      <c r="D459" s="33" t="n"/>
    </row>
    <row r="460">
      <c r="A460" s="34" t="n"/>
      <c r="B460" s="35" t="n"/>
      <c r="C460" s="35" t="n"/>
      <c r="D460" s="36" t="n"/>
    </row>
    <row r="461">
      <c r="A461" s="31" t="n"/>
      <c r="B461" s="32" t="n"/>
      <c r="C461" s="32" t="n"/>
      <c r="D461" s="33" t="n"/>
    </row>
    <row r="462">
      <c r="A462" s="34" t="n"/>
      <c r="B462" s="35" t="n"/>
      <c r="C462" s="35" t="n"/>
      <c r="D462" s="36" t="n"/>
    </row>
    <row r="463">
      <c r="A463" s="31" t="n"/>
      <c r="B463" s="32" t="n"/>
      <c r="C463" s="32" t="n"/>
      <c r="D463" s="33" t="n"/>
    </row>
    <row r="464">
      <c r="A464" s="34" t="n"/>
      <c r="B464" s="35" t="n"/>
      <c r="C464" s="35" t="n"/>
      <c r="D464" s="36" t="n"/>
    </row>
    <row r="465">
      <c r="A465" s="31" t="n"/>
      <c r="B465" s="32" t="n"/>
      <c r="C465" s="32" t="n"/>
      <c r="D465" s="33" t="n"/>
    </row>
    <row r="466">
      <c r="A466" s="34" t="n"/>
      <c r="B466" s="35" t="n"/>
      <c r="C466" s="35" t="n"/>
      <c r="D466" s="36" t="n"/>
    </row>
    <row r="467">
      <c r="A467" s="31" t="n"/>
      <c r="B467" s="32" t="n"/>
      <c r="C467" s="32" t="n"/>
      <c r="D467" s="33" t="n"/>
    </row>
    <row r="468">
      <c r="A468" s="34" t="n"/>
      <c r="B468" s="35" t="n"/>
      <c r="C468" s="35" t="n"/>
      <c r="D468" s="36" t="n"/>
    </row>
    <row r="469">
      <c r="A469" s="31" t="n"/>
      <c r="B469" s="32" t="n"/>
      <c r="C469" s="32" t="n"/>
      <c r="D469" s="33" t="n"/>
    </row>
    <row r="470">
      <c r="A470" s="34" t="n"/>
      <c r="B470" s="35" t="n"/>
      <c r="C470" s="35" t="n"/>
      <c r="D470" s="36" t="n"/>
    </row>
    <row r="471">
      <c r="A471" s="31" t="n"/>
      <c r="B471" s="32" t="n"/>
      <c r="C471" s="32" t="n"/>
      <c r="D471" s="33" t="n"/>
    </row>
    <row r="472">
      <c r="A472" s="34" t="n"/>
      <c r="B472" s="35" t="n"/>
      <c r="C472" s="35" t="n"/>
      <c r="D472" s="36" t="n"/>
    </row>
    <row r="473">
      <c r="A473" s="31" t="n"/>
      <c r="B473" s="32" t="n"/>
      <c r="C473" s="32" t="n"/>
      <c r="D473" s="33" t="n"/>
    </row>
    <row r="474">
      <c r="A474" s="34" t="n"/>
      <c r="B474" s="35" t="n"/>
      <c r="C474" s="35" t="n"/>
      <c r="D474" s="36" t="n"/>
    </row>
    <row r="475">
      <c r="A475" s="31" t="n"/>
      <c r="B475" s="32" t="n"/>
      <c r="C475" s="32" t="n"/>
      <c r="D475" s="33" t="n"/>
    </row>
    <row r="476">
      <c r="A476" s="34" t="n"/>
      <c r="B476" s="35" t="n"/>
      <c r="C476" s="35" t="n"/>
      <c r="D476" s="36" t="n"/>
    </row>
    <row r="477">
      <c r="A477" s="31" t="n"/>
      <c r="B477" s="32" t="n"/>
      <c r="C477" s="32" t="n"/>
      <c r="D477" s="33" t="n"/>
    </row>
    <row r="478">
      <c r="A478" s="34" t="n"/>
      <c r="B478" s="35" t="n"/>
      <c r="C478" s="35" t="n"/>
      <c r="D478" s="36" t="n"/>
    </row>
    <row r="479">
      <c r="A479" s="31" t="n"/>
      <c r="B479" s="32" t="n"/>
      <c r="C479" s="32" t="n"/>
      <c r="D479" s="33" t="n"/>
    </row>
    <row r="480">
      <c r="A480" s="34" t="n"/>
      <c r="B480" s="35" t="n"/>
      <c r="C480" s="35" t="n"/>
      <c r="D480" s="36" t="n"/>
    </row>
    <row r="481">
      <c r="A481" s="31" t="n"/>
      <c r="B481" s="32" t="n"/>
      <c r="C481" s="32" t="n"/>
      <c r="D481" s="33" t="n"/>
    </row>
    <row r="482">
      <c r="A482" s="34" t="n"/>
      <c r="B482" s="35" t="n"/>
      <c r="C482" s="35" t="n"/>
      <c r="D482" s="36" t="n"/>
    </row>
    <row r="483">
      <c r="A483" s="31" t="n"/>
      <c r="B483" s="32" t="n"/>
      <c r="C483" s="32" t="n"/>
      <c r="D483" s="33" t="n"/>
    </row>
    <row r="484">
      <c r="A484" s="34" t="n"/>
      <c r="B484" s="35" t="n"/>
      <c r="C484" s="35" t="n"/>
      <c r="D484" s="36" t="n"/>
    </row>
    <row r="485">
      <c r="A485" s="31" t="n"/>
      <c r="B485" s="32" t="n"/>
      <c r="C485" s="32" t="n"/>
      <c r="D485" s="33" t="n"/>
    </row>
    <row r="486">
      <c r="A486" s="34" t="n"/>
      <c r="B486" s="35" t="n"/>
      <c r="C486" s="35" t="n"/>
      <c r="D486" s="36" t="n"/>
    </row>
    <row r="487">
      <c r="A487" s="31" t="n"/>
      <c r="B487" s="32" t="n"/>
      <c r="C487" s="32" t="n"/>
      <c r="D487" s="33" t="n"/>
    </row>
    <row r="488">
      <c r="A488" s="34" t="n"/>
      <c r="B488" s="35" t="n"/>
      <c r="C488" s="35" t="n"/>
      <c r="D488" s="36" t="n"/>
    </row>
    <row r="489">
      <c r="A489" s="31" t="n"/>
      <c r="B489" s="32" t="n"/>
      <c r="C489" s="32" t="n"/>
      <c r="D489" s="33" t="n"/>
    </row>
    <row r="490">
      <c r="A490" s="34" t="n"/>
      <c r="B490" s="35" t="n"/>
      <c r="C490" s="35" t="n"/>
      <c r="D490" s="36" t="n"/>
    </row>
    <row r="491">
      <c r="A491" s="31" t="n"/>
      <c r="B491" s="32" t="n"/>
      <c r="C491" s="32" t="n"/>
      <c r="D491" s="33" t="n"/>
    </row>
    <row r="492">
      <c r="A492" s="34" t="n"/>
      <c r="B492" s="35" t="n"/>
      <c r="C492" s="35" t="n"/>
      <c r="D492" s="36" t="n"/>
    </row>
    <row r="493">
      <c r="A493" s="31" t="n"/>
      <c r="B493" s="32" t="n"/>
      <c r="C493" s="32" t="n"/>
      <c r="D493" s="33" t="n"/>
    </row>
    <row r="494">
      <c r="A494" s="34" t="n"/>
      <c r="B494" s="35" t="n"/>
      <c r="C494" s="35" t="n"/>
      <c r="D494" s="36" t="n"/>
    </row>
    <row r="495">
      <c r="A495" s="31" t="n"/>
      <c r="B495" s="32" t="n"/>
      <c r="C495" s="32" t="n"/>
      <c r="D495" s="33" t="n"/>
    </row>
    <row r="496">
      <c r="A496" s="34" t="n"/>
      <c r="B496" s="35" t="n"/>
      <c r="C496" s="35" t="n"/>
      <c r="D496" s="36" t="n"/>
    </row>
    <row r="497">
      <c r="A497" s="31" t="n"/>
      <c r="B497" s="32" t="n"/>
      <c r="C497" s="32" t="n"/>
      <c r="D497" s="33" t="n"/>
    </row>
    <row r="498">
      <c r="A498" s="34" t="n"/>
      <c r="B498" s="35" t="n"/>
      <c r="C498" s="35" t="n"/>
      <c r="D498" s="36" t="n"/>
    </row>
    <row r="499">
      <c r="A499" s="31" t="n"/>
      <c r="B499" s="32" t="n"/>
      <c r="C499" s="32" t="n"/>
      <c r="D499" s="33" t="n"/>
    </row>
    <row r="500">
      <c r="A500" s="34" t="n"/>
      <c r="B500" s="35" t="n"/>
      <c r="C500" s="35" t="n"/>
      <c r="D500" s="36" t="n"/>
    </row>
    <row r="501">
      <c r="A501" s="31" t="n"/>
      <c r="B501" s="32" t="n"/>
      <c r="C501" s="32" t="n"/>
      <c r="D501" s="33" t="n"/>
    </row>
    <row r="502">
      <c r="A502" s="34" t="n"/>
      <c r="B502" s="35" t="n"/>
      <c r="C502" s="35" t="n"/>
      <c r="D502" s="36" t="n"/>
    </row>
    <row r="503">
      <c r="A503" s="31" t="n"/>
      <c r="B503" s="32" t="n"/>
      <c r="C503" s="32" t="n"/>
      <c r="D503" s="33" t="n"/>
    </row>
    <row r="504">
      <c r="A504" s="34" t="n"/>
      <c r="B504" s="35" t="n"/>
      <c r="C504" s="35" t="n"/>
      <c r="D504" s="36" t="n"/>
    </row>
    <row r="505">
      <c r="A505" s="31" t="n"/>
      <c r="B505" s="32" t="n"/>
      <c r="C505" s="32" t="n"/>
      <c r="D505" s="33" t="n"/>
    </row>
    <row r="506">
      <c r="A506" s="34" t="n"/>
      <c r="B506" s="35" t="n"/>
      <c r="C506" s="35" t="n"/>
      <c r="D506" s="36" t="n"/>
    </row>
    <row r="507">
      <c r="A507" s="31" t="n"/>
      <c r="B507" s="32" t="n"/>
      <c r="C507" s="32" t="n"/>
      <c r="D507" s="33" t="n"/>
    </row>
    <row r="508">
      <c r="A508" s="34" t="n"/>
      <c r="B508" s="35" t="n"/>
      <c r="C508" s="35" t="n"/>
      <c r="D508" s="36" t="n"/>
    </row>
    <row r="509">
      <c r="A509" s="31" t="n"/>
      <c r="B509" s="32" t="n"/>
      <c r="C509" s="32" t="n"/>
      <c r="D509" s="33" t="n"/>
    </row>
    <row r="510">
      <c r="A510" s="34" t="n"/>
      <c r="B510" s="35" t="n"/>
      <c r="C510" s="35" t="n"/>
      <c r="D510" s="36" t="n"/>
    </row>
    <row r="511">
      <c r="A511" s="31" t="n"/>
      <c r="B511" s="32" t="n"/>
      <c r="C511" s="32" t="n"/>
      <c r="D511" s="33" t="n"/>
    </row>
    <row r="512">
      <c r="A512" s="34" t="n"/>
      <c r="B512" s="35" t="n"/>
      <c r="C512" s="35" t="n"/>
      <c r="D512" s="36" t="n"/>
    </row>
    <row r="513">
      <c r="A513" s="31" t="n"/>
      <c r="B513" s="32" t="n"/>
      <c r="C513" s="32" t="n"/>
      <c r="D513" s="33" t="n"/>
    </row>
    <row r="514">
      <c r="A514" s="34" t="n"/>
      <c r="B514" s="35" t="n"/>
      <c r="C514" s="35" t="n"/>
      <c r="D514" s="36" t="n"/>
    </row>
    <row r="515">
      <c r="A515" s="31" t="n"/>
      <c r="B515" s="32" t="n"/>
      <c r="C515" s="32" t="n"/>
      <c r="D515" s="33" t="n"/>
    </row>
    <row r="516">
      <c r="A516" s="34" t="n"/>
      <c r="B516" s="35" t="n"/>
      <c r="C516" s="35" t="n"/>
      <c r="D516" s="36" t="n"/>
    </row>
    <row r="517">
      <c r="A517" s="31" t="n"/>
      <c r="B517" s="32" t="n"/>
      <c r="C517" s="32" t="n"/>
      <c r="D517" s="33" t="n"/>
    </row>
    <row r="518">
      <c r="A518" s="34" t="n"/>
      <c r="B518" s="35" t="n"/>
      <c r="C518" s="35" t="n"/>
      <c r="D518" s="36" t="n"/>
    </row>
    <row r="519">
      <c r="A519" s="31" t="n"/>
      <c r="B519" s="32" t="n"/>
      <c r="C519" s="32" t="n"/>
      <c r="D519" s="33" t="n"/>
    </row>
    <row r="520">
      <c r="A520" s="34" t="n"/>
      <c r="B520" s="35" t="n"/>
      <c r="C520" s="35" t="n"/>
      <c r="D520" s="36" t="n"/>
    </row>
    <row r="521">
      <c r="A521" s="31" t="n"/>
      <c r="B521" s="32" t="n"/>
      <c r="C521" s="32" t="n"/>
      <c r="D521" s="33" t="n"/>
    </row>
    <row r="522">
      <c r="A522" s="34" t="n"/>
      <c r="B522" s="35" t="n"/>
      <c r="C522" s="35" t="n"/>
      <c r="D522" s="36" t="n"/>
    </row>
    <row r="523">
      <c r="A523" s="31" t="n"/>
      <c r="B523" s="32" t="n"/>
      <c r="C523" s="32" t="n"/>
      <c r="D523" s="33" t="n"/>
    </row>
    <row r="524">
      <c r="A524" s="34" t="n"/>
      <c r="B524" s="35" t="n"/>
      <c r="C524" s="35" t="n"/>
      <c r="D524" s="36" t="n"/>
    </row>
    <row r="525">
      <c r="A525" s="31" t="n"/>
      <c r="B525" s="32" t="n"/>
      <c r="C525" s="32" t="n"/>
      <c r="D525" s="33" t="n"/>
    </row>
    <row r="526">
      <c r="A526" s="34" t="n"/>
      <c r="B526" s="35" t="n"/>
      <c r="C526" s="35" t="n"/>
      <c r="D526" s="36" t="n"/>
    </row>
    <row r="527">
      <c r="A527" s="31" t="n"/>
      <c r="B527" s="32" t="n"/>
      <c r="C527" s="32" t="n"/>
      <c r="D527" s="33" t="n"/>
    </row>
    <row r="528">
      <c r="A528" s="34" t="n"/>
      <c r="B528" s="35" t="n"/>
      <c r="C528" s="35" t="n"/>
      <c r="D528" s="36" t="n"/>
    </row>
    <row r="529">
      <c r="A529" s="31" t="n"/>
      <c r="B529" s="32" t="n"/>
      <c r="C529" s="32" t="n"/>
      <c r="D529" s="33" t="n"/>
    </row>
    <row r="530">
      <c r="A530" s="34" t="n"/>
      <c r="B530" s="35" t="n"/>
      <c r="C530" s="35" t="n"/>
      <c r="D530" s="36" t="n"/>
    </row>
    <row r="531">
      <c r="A531" s="31" t="n"/>
      <c r="B531" s="32" t="n"/>
      <c r="C531" s="32" t="n"/>
      <c r="D531" s="33" t="n"/>
    </row>
    <row r="532">
      <c r="A532" s="34" t="n"/>
      <c r="B532" s="35" t="n"/>
      <c r="C532" s="35" t="n"/>
      <c r="D532" s="36" t="n"/>
    </row>
    <row r="533">
      <c r="A533" s="31" t="n"/>
      <c r="B533" s="32" t="n"/>
      <c r="C533" s="32" t="n"/>
      <c r="D533" s="33" t="n"/>
    </row>
    <row r="534">
      <c r="A534" s="34" t="n"/>
      <c r="B534" s="35" t="n"/>
      <c r="C534" s="35" t="n"/>
      <c r="D534" s="36" t="n"/>
    </row>
    <row r="535">
      <c r="A535" s="31" t="n"/>
      <c r="B535" s="32" t="n"/>
      <c r="C535" s="32" t="n"/>
      <c r="D535" s="33" t="n"/>
    </row>
    <row r="536">
      <c r="A536" s="34" t="n"/>
      <c r="B536" s="35" t="n"/>
      <c r="C536" s="35" t="n"/>
      <c r="D536" s="36" t="n"/>
    </row>
    <row r="537">
      <c r="A537" s="31" t="n"/>
      <c r="B537" s="32" t="n"/>
      <c r="C537" s="32" t="n"/>
      <c r="D537" s="33" t="n"/>
    </row>
    <row r="538">
      <c r="A538" s="34" t="n"/>
      <c r="B538" s="35" t="n"/>
      <c r="C538" s="35" t="n"/>
      <c r="D538" s="36" t="n"/>
    </row>
    <row r="539">
      <c r="A539" s="31" t="n"/>
      <c r="B539" s="32" t="n"/>
      <c r="C539" s="32" t="n"/>
      <c r="D539" s="33" t="n"/>
    </row>
    <row r="540">
      <c r="A540" s="34" t="n"/>
      <c r="B540" s="35" t="n"/>
      <c r="C540" s="35" t="n"/>
      <c r="D540" s="36" t="n"/>
    </row>
    <row r="541">
      <c r="A541" s="31" t="n"/>
      <c r="B541" s="32" t="n"/>
      <c r="C541" s="32" t="n"/>
      <c r="D541" s="33" t="n"/>
    </row>
    <row r="542">
      <c r="A542" s="34" t="n"/>
      <c r="B542" s="35" t="n"/>
      <c r="C542" s="35" t="n"/>
      <c r="D542" s="36" t="n"/>
    </row>
    <row r="543">
      <c r="A543" s="31" t="n"/>
      <c r="B543" s="32" t="n"/>
      <c r="C543" s="32" t="n"/>
      <c r="D543" s="33" t="n"/>
    </row>
    <row r="544">
      <c r="A544" s="34" t="n"/>
      <c r="B544" s="35" t="n"/>
      <c r="C544" s="35" t="n"/>
      <c r="D544" s="36" t="n"/>
    </row>
    <row r="545">
      <c r="A545" s="31" t="n"/>
      <c r="B545" s="32" t="n"/>
      <c r="C545" s="32" t="n"/>
      <c r="D545" s="33" t="n"/>
    </row>
    <row r="546">
      <c r="A546" s="34" t="n"/>
      <c r="B546" s="35" t="n"/>
      <c r="C546" s="35" t="n"/>
      <c r="D546" s="36" t="n"/>
    </row>
    <row r="547">
      <c r="A547" s="31" t="n"/>
      <c r="B547" s="32" t="n"/>
      <c r="C547" s="32" t="n"/>
      <c r="D547" s="33" t="n"/>
    </row>
    <row r="548">
      <c r="A548" s="34" t="n"/>
      <c r="B548" s="35" t="n"/>
      <c r="C548" s="35" t="n"/>
      <c r="D548" s="36" t="n"/>
    </row>
    <row r="549">
      <c r="A549" s="31" t="n"/>
      <c r="B549" s="32" t="n"/>
      <c r="C549" s="32" t="n"/>
      <c r="D549" s="33" t="n"/>
    </row>
    <row r="550">
      <c r="A550" s="34" t="n"/>
      <c r="B550" s="35" t="n"/>
      <c r="C550" s="35" t="n"/>
      <c r="D550" s="36" t="n"/>
    </row>
    <row r="551">
      <c r="A551" s="31" t="n"/>
      <c r="B551" s="32" t="n"/>
      <c r="C551" s="32" t="n"/>
      <c r="D551" s="33" t="n"/>
    </row>
    <row r="552">
      <c r="A552" s="34" t="n"/>
      <c r="B552" s="35" t="n"/>
      <c r="C552" s="35" t="n"/>
      <c r="D552" s="36" t="n"/>
    </row>
    <row r="553">
      <c r="A553" s="31" t="n"/>
      <c r="B553" s="32" t="n"/>
      <c r="C553" s="32" t="n"/>
      <c r="D553" s="33" t="n"/>
    </row>
    <row r="554">
      <c r="A554" s="34" t="n"/>
      <c r="B554" s="35" t="n"/>
      <c r="C554" s="35" t="n"/>
      <c r="D554" s="36" t="n"/>
    </row>
    <row r="555">
      <c r="A555" s="31" t="n"/>
      <c r="B555" s="32" t="n"/>
      <c r="C555" s="32" t="n"/>
      <c r="D555" s="33" t="n"/>
    </row>
    <row r="556">
      <c r="A556" s="34" t="n"/>
      <c r="B556" s="35" t="n"/>
      <c r="C556" s="35" t="n"/>
      <c r="D556" s="36" t="n"/>
    </row>
    <row r="557">
      <c r="A557" s="31" t="n"/>
      <c r="B557" s="32" t="n"/>
      <c r="C557" s="32" t="n"/>
      <c r="D557" s="33" t="n"/>
    </row>
    <row r="558">
      <c r="A558" s="34" t="n"/>
      <c r="B558" s="35" t="n"/>
      <c r="C558" s="35" t="n"/>
      <c r="D558" s="36" t="n"/>
    </row>
    <row r="559">
      <c r="A559" s="31" t="n"/>
      <c r="B559" s="32" t="n"/>
      <c r="C559" s="32" t="n"/>
      <c r="D559" s="33" t="n"/>
    </row>
    <row r="560">
      <c r="A560" s="34" t="n"/>
      <c r="B560" s="35" t="n"/>
      <c r="C560" s="35" t="n"/>
      <c r="D560" s="36" t="n"/>
    </row>
    <row r="561">
      <c r="A561" s="31" t="n"/>
      <c r="B561" s="32" t="n"/>
      <c r="C561" s="32" t="n"/>
      <c r="D561" s="33" t="n"/>
    </row>
    <row r="562">
      <c r="A562" s="34" t="n"/>
      <c r="B562" s="35" t="n"/>
      <c r="C562" s="35" t="n"/>
      <c r="D562" s="36" t="n"/>
    </row>
    <row r="563">
      <c r="A563" s="31" t="n"/>
      <c r="B563" s="32" t="n"/>
      <c r="C563" s="32" t="n"/>
      <c r="D563" s="33" t="n"/>
    </row>
    <row r="564">
      <c r="A564" s="34" t="n"/>
      <c r="B564" s="35" t="n"/>
      <c r="C564" s="35" t="n"/>
      <c r="D564" s="36" t="n"/>
    </row>
    <row r="565">
      <c r="A565" s="31" t="n"/>
      <c r="B565" s="32" t="n"/>
      <c r="C565" s="32" t="n"/>
      <c r="D565" s="33" t="n"/>
    </row>
    <row r="566">
      <c r="A566" s="34" t="n"/>
      <c r="B566" s="35" t="n"/>
      <c r="C566" s="35" t="n"/>
      <c r="D566" s="36" t="n"/>
    </row>
    <row r="567">
      <c r="A567" s="31" t="n"/>
      <c r="B567" s="32" t="n"/>
      <c r="C567" s="32" t="n"/>
      <c r="D567" s="33" t="n"/>
    </row>
    <row r="568">
      <c r="A568" s="34" t="n"/>
      <c r="B568" s="35" t="n"/>
      <c r="C568" s="35" t="n"/>
      <c r="D568" s="36" t="n"/>
    </row>
    <row r="569">
      <c r="A569" s="31" t="n"/>
      <c r="B569" s="32" t="n"/>
      <c r="C569" s="32" t="n"/>
      <c r="D569" s="33" t="n"/>
    </row>
    <row r="570">
      <c r="A570" s="34" t="n"/>
      <c r="B570" s="35" t="n"/>
      <c r="C570" s="35" t="n"/>
      <c r="D570" s="36" t="n"/>
    </row>
    <row r="571">
      <c r="A571" s="31" t="n"/>
      <c r="B571" s="32" t="n"/>
      <c r="C571" s="32" t="n"/>
      <c r="D571" s="33" t="n"/>
    </row>
    <row r="572">
      <c r="A572" s="34" t="n"/>
      <c r="B572" s="35" t="n"/>
      <c r="C572" s="35" t="n"/>
      <c r="D572" s="36" t="n"/>
    </row>
    <row r="573">
      <c r="A573" s="31" t="n"/>
      <c r="B573" s="32" t="n"/>
      <c r="C573" s="32" t="n"/>
      <c r="D573" s="33" t="n"/>
    </row>
    <row r="574">
      <c r="A574" s="34" t="n"/>
      <c r="B574" s="35" t="n"/>
      <c r="C574" s="35" t="n"/>
      <c r="D574" s="36" t="n"/>
    </row>
    <row r="575">
      <c r="A575" s="31" t="n"/>
      <c r="B575" s="32" t="n"/>
      <c r="C575" s="32" t="n"/>
      <c r="D575" s="33" t="n"/>
    </row>
    <row r="576">
      <c r="A576" s="34" t="n"/>
      <c r="B576" s="35" t="n"/>
      <c r="C576" s="35" t="n"/>
      <c r="D576" s="36" t="n"/>
    </row>
    <row r="577">
      <c r="A577" s="31" t="n"/>
      <c r="B577" s="32" t="n"/>
      <c r="C577" s="32" t="n"/>
      <c r="D577" s="33" t="n"/>
    </row>
    <row r="578">
      <c r="A578" s="34" t="n"/>
      <c r="B578" s="35" t="n"/>
      <c r="C578" s="35" t="n"/>
      <c r="D578" s="36" t="n"/>
    </row>
    <row r="579">
      <c r="A579" s="31" t="n"/>
      <c r="B579" s="32" t="n"/>
      <c r="C579" s="32" t="n"/>
      <c r="D579" s="33" t="n"/>
    </row>
    <row r="580">
      <c r="A580" s="34" t="n"/>
      <c r="B580" s="35" t="n"/>
      <c r="C580" s="35" t="n"/>
      <c r="D580" s="36" t="n"/>
    </row>
    <row r="581">
      <c r="A581" s="31" t="n"/>
      <c r="B581" s="32" t="n"/>
      <c r="C581" s="32" t="n"/>
      <c r="D581" s="33" t="n"/>
    </row>
    <row r="582">
      <c r="A582" s="34" t="n"/>
      <c r="B582" s="35" t="n"/>
      <c r="C582" s="35" t="n"/>
      <c r="D582" s="36" t="n"/>
    </row>
    <row r="583">
      <c r="A583" s="31" t="n"/>
      <c r="B583" s="32" t="n"/>
      <c r="C583" s="32" t="n"/>
      <c r="D583" s="33" t="n"/>
    </row>
    <row r="584">
      <c r="A584" s="34" t="n"/>
      <c r="B584" s="35" t="n"/>
      <c r="C584" s="35" t="n"/>
      <c r="D584" s="36" t="n"/>
    </row>
    <row r="585">
      <c r="A585" s="31" t="n"/>
      <c r="B585" s="32" t="n"/>
      <c r="C585" s="32" t="n"/>
      <c r="D585" s="33" t="n"/>
    </row>
    <row r="586">
      <c r="A586" s="34" t="n"/>
      <c r="B586" s="35" t="n"/>
      <c r="C586" s="35" t="n"/>
      <c r="D586" s="36" t="n"/>
    </row>
    <row r="587">
      <c r="A587" s="31" t="n"/>
      <c r="B587" s="32" t="n"/>
      <c r="C587" s="32" t="n"/>
      <c r="D587" s="33" t="n"/>
    </row>
    <row r="588">
      <c r="A588" s="34" t="n"/>
      <c r="B588" s="35" t="n"/>
      <c r="C588" s="35" t="n"/>
      <c r="D588" s="36" t="n"/>
    </row>
    <row r="589">
      <c r="A589" s="31" t="n"/>
      <c r="B589" s="32" t="n"/>
      <c r="C589" s="32" t="n"/>
      <c r="D589" s="33" t="n"/>
    </row>
    <row r="590">
      <c r="A590" s="34" t="n"/>
      <c r="B590" s="35" t="n"/>
      <c r="C590" s="35" t="n"/>
      <c r="D590" s="36" t="n"/>
    </row>
    <row r="591">
      <c r="A591" s="31" t="n"/>
      <c r="B591" s="32" t="n"/>
      <c r="C591" s="32" t="n"/>
      <c r="D591" s="33" t="n"/>
    </row>
    <row r="592">
      <c r="A592" s="34" t="n"/>
      <c r="B592" s="35" t="n"/>
      <c r="C592" s="35" t="n"/>
      <c r="D592" s="36" t="n"/>
    </row>
    <row r="593">
      <c r="A593" s="31" t="n"/>
      <c r="B593" s="32" t="n"/>
      <c r="C593" s="32" t="n"/>
      <c r="D593" s="33" t="n"/>
    </row>
    <row r="594">
      <c r="A594" s="34" t="n"/>
      <c r="B594" s="35" t="n"/>
      <c r="C594" s="35" t="n"/>
      <c r="D594" s="36" t="n"/>
    </row>
    <row r="595">
      <c r="A595" s="31" t="n"/>
      <c r="B595" s="32" t="n"/>
      <c r="C595" s="32" t="n"/>
      <c r="D595" s="33" t="n"/>
    </row>
    <row r="596">
      <c r="A596" s="34" t="n"/>
      <c r="B596" s="35" t="n"/>
      <c r="C596" s="35" t="n"/>
      <c r="D596" s="36" t="n"/>
    </row>
    <row r="597">
      <c r="A597" s="31" t="n"/>
      <c r="B597" s="32" t="n"/>
      <c r="C597" s="32" t="n"/>
      <c r="D597" s="33" t="n"/>
    </row>
    <row r="598">
      <c r="A598" s="34" t="n"/>
      <c r="B598" s="35" t="n"/>
      <c r="C598" s="35" t="n"/>
      <c r="D598" s="36" t="n"/>
    </row>
    <row r="599">
      <c r="A599" s="31" t="n"/>
      <c r="B599" s="32" t="n"/>
      <c r="C599" s="32" t="n"/>
      <c r="D599" s="33" t="n"/>
    </row>
    <row r="600">
      <c r="A600" s="34" t="n"/>
      <c r="B600" s="35" t="n"/>
      <c r="C600" s="35" t="n"/>
      <c r="D600" s="36" t="n"/>
    </row>
    <row r="601">
      <c r="A601" s="31" t="n"/>
      <c r="B601" s="32" t="n"/>
      <c r="C601" s="32" t="n"/>
      <c r="D601" s="33" t="n"/>
    </row>
    <row r="602">
      <c r="A602" s="34" t="n"/>
      <c r="B602" s="35" t="n"/>
      <c r="C602" s="35" t="n"/>
      <c r="D602" s="36" t="n"/>
    </row>
    <row r="603">
      <c r="A603" s="31" t="n"/>
      <c r="B603" s="32" t="n"/>
      <c r="C603" s="32" t="n"/>
      <c r="D603" s="33" t="n"/>
    </row>
    <row r="604">
      <c r="A604" s="34" t="n"/>
      <c r="B604" s="35" t="n"/>
      <c r="C604" s="35" t="n"/>
      <c r="D604" s="36" t="n"/>
    </row>
    <row r="605">
      <c r="A605" s="31" t="n"/>
      <c r="B605" s="32" t="n"/>
      <c r="C605" s="32" t="n"/>
      <c r="D605" s="33" t="n"/>
    </row>
    <row r="606">
      <c r="A606" s="34" t="n"/>
      <c r="B606" s="35" t="n"/>
      <c r="C606" s="35" t="n"/>
      <c r="D606" s="36" t="n"/>
    </row>
    <row r="607">
      <c r="A607" s="31" t="n"/>
      <c r="B607" s="32" t="n"/>
      <c r="C607" s="32" t="n"/>
      <c r="D607" s="33" t="n"/>
    </row>
    <row r="608">
      <c r="A608" s="34" t="n"/>
      <c r="B608" s="35" t="n"/>
      <c r="C608" s="35" t="n"/>
      <c r="D608" s="36" t="n"/>
    </row>
    <row r="609">
      <c r="A609" s="31" t="n"/>
      <c r="B609" s="32" t="n"/>
      <c r="C609" s="32" t="n"/>
      <c r="D609" s="33" t="n"/>
    </row>
    <row r="610">
      <c r="A610" s="34" t="n"/>
      <c r="B610" s="35" t="n"/>
      <c r="C610" s="35" t="n"/>
      <c r="D610" s="36" t="n"/>
    </row>
    <row r="611">
      <c r="A611" s="31" t="n"/>
      <c r="B611" s="32" t="n"/>
      <c r="C611" s="32" t="n"/>
      <c r="D611" s="33" t="n"/>
    </row>
    <row r="612">
      <c r="A612" s="34" t="n"/>
      <c r="B612" s="35" t="n"/>
      <c r="C612" s="35" t="n"/>
      <c r="D612" s="36" t="n"/>
    </row>
    <row r="613">
      <c r="A613" s="31" t="n"/>
      <c r="B613" s="32" t="n"/>
      <c r="C613" s="32" t="n"/>
      <c r="D613" s="33" t="n"/>
    </row>
    <row r="614">
      <c r="A614" s="34" t="n"/>
      <c r="B614" s="35" t="n"/>
      <c r="C614" s="35" t="n"/>
      <c r="D614" s="36" t="n"/>
    </row>
    <row r="615">
      <c r="A615" s="31" t="n"/>
      <c r="B615" s="32" t="n"/>
      <c r="C615" s="32" t="n"/>
      <c r="D615" s="33" t="n"/>
    </row>
    <row r="616">
      <c r="A616" s="34" t="n"/>
      <c r="B616" s="35" t="n"/>
      <c r="C616" s="35" t="n"/>
      <c r="D616" s="36" t="n"/>
    </row>
    <row r="617">
      <c r="A617" s="31" t="n"/>
      <c r="B617" s="32" t="n"/>
      <c r="C617" s="32" t="n"/>
      <c r="D617" s="33" t="n"/>
    </row>
    <row r="618">
      <c r="A618" s="34" t="n"/>
      <c r="B618" s="35" t="n"/>
      <c r="C618" s="35" t="n"/>
      <c r="D618" s="36" t="n"/>
    </row>
    <row r="619">
      <c r="A619" s="31" t="n"/>
      <c r="B619" s="32" t="n"/>
      <c r="C619" s="32" t="n"/>
      <c r="D619" s="33" t="n"/>
    </row>
    <row r="620">
      <c r="A620" s="34" t="n"/>
      <c r="B620" s="35" t="n"/>
      <c r="C620" s="35" t="n"/>
      <c r="D620" s="36" t="n"/>
    </row>
    <row r="621">
      <c r="A621" s="31" t="n"/>
      <c r="B621" s="32" t="n"/>
      <c r="C621" s="32" t="n"/>
      <c r="D621" s="33" t="n"/>
    </row>
    <row r="622">
      <c r="A622" s="34" t="n"/>
      <c r="B622" s="35" t="n"/>
      <c r="C622" s="35" t="n"/>
      <c r="D622" s="36" t="n"/>
    </row>
    <row r="623">
      <c r="A623" s="31" t="n"/>
      <c r="B623" s="32" t="n"/>
      <c r="C623" s="32" t="n"/>
      <c r="D623" s="33" t="n"/>
    </row>
    <row r="624">
      <c r="A624" s="34" t="n"/>
      <c r="B624" s="35" t="n"/>
      <c r="C624" s="35" t="n"/>
      <c r="D624" s="36" t="n"/>
    </row>
    <row r="625">
      <c r="A625" s="31" t="n"/>
      <c r="B625" s="32" t="n"/>
      <c r="C625" s="32" t="n"/>
      <c r="D625" s="33" t="n"/>
    </row>
    <row r="626">
      <c r="A626" s="34" t="n"/>
      <c r="B626" s="35" t="n"/>
      <c r="C626" s="35" t="n"/>
      <c r="D626" s="36" t="n"/>
    </row>
    <row r="627">
      <c r="A627" s="31" t="n"/>
      <c r="B627" s="32" t="n"/>
      <c r="C627" s="32" t="n"/>
      <c r="D627" s="33" t="n"/>
    </row>
    <row r="628">
      <c r="A628" s="34" t="n"/>
      <c r="B628" s="35" t="n"/>
      <c r="C628" s="35" t="n"/>
      <c r="D628" s="36" t="n"/>
    </row>
    <row r="629">
      <c r="A629" s="31" t="n"/>
      <c r="B629" s="32" t="n"/>
      <c r="C629" s="32" t="n"/>
      <c r="D629" s="33" t="n"/>
    </row>
    <row r="630">
      <c r="A630" s="34" t="n"/>
      <c r="B630" s="35" t="n"/>
      <c r="C630" s="35" t="n"/>
      <c r="D630" s="36" t="n"/>
    </row>
    <row r="631">
      <c r="A631" s="31" t="n"/>
      <c r="B631" s="32" t="n"/>
      <c r="C631" s="32" t="n"/>
      <c r="D631" s="33" t="n"/>
    </row>
    <row r="632">
      <c r="A632" s="34" t="n"/>
      <c r="B632" s="35" t="n"/>
      <c r="C632" s="35" t="n"/>
      <c r="D632" s="36" t="n"/>
    </row>
    <row r="633">
      <c r="A633" s="31" t="n"/>
      <c r="B633" s="32" t="n"/>
      <c r="C633" s="32" t="n"/>
      <c r="D633" s="33" t="n"/>
    </row>
    <row r="634">
      <c r="A634" s="34" t="n"/>
      <c r="B634" s="35" t="n"/>
      <c r="C634" s="35" t="n"/>
      <c r="D634" s="36" t="n"/>
    </row>
    <row r="635">
      <c r="A635" s="31" t="n"/>
      <c r="B635" s="32" t="n"/>
      <c r="C635" s="32" t="n"/>
      <c r="D635" s="33" t="n"/>
    </row>
    <row r="636">
      <c r="A636" s="34" t="n"/>
      <c r="B636" s="35" t="n"/>
      <c r="C636" s="35" t="n"/>
      <c r="D636" s="36" t="n"/>
    </row>
    <row r="637">
      <c r="A637" s="31" t="n"/>
      <c r="B637" s="32" t="n"/>
      <c r="C637" s="32" t="n"/>
      <c r="D637" s="33" t="n"/>
    </row>
    <row r="638">
      <c r="A638" s="34" t="n"/>
      <c r="B638" s="35" t="n"/>
      <c r="C638" s="35" t="n"/>
      <c r="D638" s="36" t="n"/>
    </row>
    <row r="639">
      <c r="A639" s="31" t="n"/>
      <c r="B639" s="32" t="n"/>
      <c r="C639" s="32" t="n"/>
      <c r="D639" s="33" t="n"/>
    </row>
    <row r="640">
      <c r="A640" s="34" t="n"/>
      <c r="B640" s="35" t="n"/>
      <c r="C640" s="35" t="n"/>
      <c r="D640" s="36" t="n"/>
    </row>
    <row r="641">
      <c r="A641" s="31" t="n"/>
      <c r="B641" s="32" t="n"/>
      <c r="C641" s="32" t="n"/>
      <c r="D641" s="33" t="n"/>
    </row>
    <row r="642">
      <c r="A642" s="34" t="n"/>
      <c r="B642" s="35" t="n"/>
      <c r="C642" s="35" t="n"/>
      <c r="D642" s="36" t="n"/>
    </row>
    <row r="643">
      <c r="A643" s="31" t="n"/>
      <c r="B643" s="32" t="n"/>
      <c r="C643" s="32" t="n"/>
      <c r="D643" s="33" t="n"/>
    </row>
    <row r="644">
      <c r="A644" s="34" t="n"/>
      <c r="B644" s="35" t="n"/>
      <c r="C644" s="35" t="n"/>
      <c r="D644" s="36" t="n"/>
    </row>
    <row r="645">
      <c r="A645" s="31" t="n"/>
      <c r="B645" s="32" t="n"/>
      <c r="C645" s="32" t="n"/>
      <c r="D645" s="33" t="n"/>
    </row>
    <row r="646">
      <c r="A646" s="34" t="n"/>
      <c r="B646" s="35" t="n"/>
      <c r="C646" s="35" t="n"/>
      <c r="D646" s="36" t="n"/>
    </row>
    <row r="647">
      <c r="A647" s="31" t="n"/>
      <c r="B647" s="32" t="n"/>
      <c r="C647" s="32" t="n"/>
      <c r="D647" s="33" t="n"/>
    </row>
    <row r="648">
      <c r="A648" s="34" t="n"/>
      <c r="B648" s="35" t="n"/>
      <c r="C648" s="35" t="n"/>
      <c r="D648" s="36" t="n"/>
    </row>
    <row r="649">
      <c r="A649" s="31" t="n"/>
      <c r="B649" s="32" t="n"/>
      <c r="C649" s="32" t="n"/>
      <c r="D649" s="33" t="n"/>
    </row>
    <row r="650">
      <c r="A650" s="34" t="n"/>
      <c r="B650" s="35" t="n"/>
      <c r="C650" s="35" t="n"/>
      <c r="D650" s="36" t="n"/>
    </row>
    <row r="651">
      <c r="A651" s="31" t="n"/>
      <c r="B651" s="32" t="n"/>
      <c r="C651" s="32" t="n"/>
      <c r="D651" s="33" t="n"/>
    </row>
    <row r="652">
      <c r="A652" s="34" t="n"/>
      <c r="B652" s="35" t="n"/>
      <c r="C652" s="35" t="n"/>
      <c r="D652" s="36" t="n"/>
    </row>
    <row r="653">
      <c r="A653" s="31" t="n"/>
      <c r="B653" s="32" t="n"/>
      <c r="C653" s="32" t="n"/>
      <c r="D653" s="33" t="n"/>
    </row>
    <row r="654">
      <c r="A654" s="34" t="n"/>
      <c r="B654" s="35" t="n"/>
      <c r="C654" s="35" t="n"/>
      <c r="D654" s="36" t="n"/>
    </row>
    <row r="655">
      <c r="A655" s="31" t="n"/>
      <c r="B655" s="32" t="n"/>
      <c r="C655" s="32" t="n"/>
      <c r="D655" s="33" t="n"/>
    </row>
    <row r="656">
      <c r="A656" s="34" t="n"/>
      <c r="B656" s="35" t="n"/>
      <c r="C656" s="35" t="n"/>
      <c r="D656" s="36" t="n"/>
    </row>
    <row r="657">
      <c r="A657" s="31" t="n"/>
      <c r="B657" s="32" t="n"/>
      <c r="C657" s="32" t="n"/>
      <c r="D657" s="33" t="n"/>
    </row>
    <row r="658">
      <c r="A658" s="34" t="n"/>
      <c r="B658" s="35" t="n"/>
      <c r="C658" s="35" t="n"/>
      <c r="D658" s="36" t="n"/>
    </row>
    <row r="659">
      <c r="A659" s="31" t="n"/>
      <c r="B659" s="32" t="n"/>
      <c r="C659" s="32" t="n"/>
      <c r="D659" s="33" t="n"/>
    </row>
    <row r="660">
      <c r="A660" s="34" t="n"/>
      <c r="B660" s="35" t="n"/>
      <c r="C660" s="35" t="n"/>
      <c r="D660" s="36" t="n"/>
    </row>
    <row r="661">
      <c r="A661" s="31" t="n"/>
      <c r="B661" s="32" t="n"/>
      <c r="C661" s="32" t="n"/>
      <c r="D661" s="33" t="n"/>
    </row>
    <row r="662">
      <c r="A662" s="34" t="n"/>
      <c r="B662" s="35" t="n"/>
      <c r="C662" s="35" t="n"/>
      <c r="D662" s="36" t="n"/>
    </row>
    <row r="663">
      <c r="A663" s="31" t="n"/>
      <c r="B663" s="32" t="n"/>
      <c r="C663" s="32" t="n"/>
      <c r="D663" s="33" t="n"/>
    </row>
    <row r="664">
      <c r="A664" s="34" t="n"/>
      <c r="B664" s="35" t="n"/>
      <c r="C664" s="35" t="n"/>
      <c r="D664" s="36" t="n"/>
    </row>
    <row r="665">
      <c r="A665" s="31" t="n"/>
      <c r="B665" s="32" t="n"/>
      <c r="C665" s="32" t="n"/>
      <c r="D665" s="33" t="n"/>
    </row>
    <row r="666">
      <c r="A666" s="34" t="n"/>
      <c r="B666" s="35" t="n"/>
      <c r="C666" s="35" t="n"/>
      <c r="D666" s="36" t="n"/>
    </row>
    <row r="667">
      <c r="A667" s="31" t="n"/>
      <c r="B667" s="32" t="n"/>
      <c r="C667" s="32" t="n"/>
      <c r="D667" s="33" t="n"/>
    </row>
    <row r="668">
      <c r="A668" s="34" t="n"/>
      <c r="B668" s="35" t="n"/>
      <c r="C668" s="35" t="n"/>
      <c r="D668" s="36" t="n"/>
    </row>
    <row r="669">
      <c r="A669" s="31" t="n"/>
      <c r="B669" s="32" t="n"/>
      <c r="C669" s="32" t="n"/>
      <c r="D669" s="33" t="n"/>
    </row>
    <row r="670">
      <c r="A670" s="34" t="n"/>
      <c r="B670" s="35" t="n"/>
      <c r="C670" s="35" t="n"/>
      <c r="D670" s="36" t="n"/>
    </row>
    <row r="671">
      <c r="A671" s="31" t="n"/>
      <c r="B671" s="32" t="n"/>
      <c r="C671" s="32" t="n"/>
      <c r="D671" s="33" t="n"/>
    </row>
    <row r="672">
      <c r="A672" s="34" t="n"/>
      <c r="B672" s="35" t="n"/>
      <c r="C672" s="35" t="n"/>
      <c r="D672" s="36" t="n"/>
    </row>
    <row r="673">
      <c r="A673" s="31" t="n"/>
      <c r="B673" s="32" t="n"/>
      <c r="C673" s="32" t="n"/>
      <c r="D673" s="33" t="n"/>
    </row>
    <row r="674">
      <c r="A674" s="34" t="n"/>
      <c r="B674" s="35" t="n"/>
      <c r="C674" s="35" t="n"/>
      <c r="D674" s="36" t="n"/>
    </row>
    <row r="675">
      <c r="A675" s="31" t="n"/>
      <c r="B675" s="32" t="n"/>
      <c r="C675" s="32" t="n"/>
      <c r="D675" s="33" t="n"/>
    </row>
    <row r="676">
      <c r="A676" s="34" t="n"/>
      <c r="B676" s="35" t="n"/>
      <c r="C676" s="35" t="n"/>
      <c r="D676" s="36" t="n"/>
    </row>
    <row r="677">
      <c r="A677" s="31" t="n"/>
      <c r="B677" s="32" t="n"/>
      <c r="C677" s="32" t="n"/>
      <c r="D677" s="33" t="n"/>
    </row>
    <row r="678">
      <c r="A678" s="34" t="n"/>
      <c r="B678" s="35" t="n"/>
      <c r="C678" s="35" t="n"/>
      <c r="D678" s="36" t="n"/>
    </row>
    <row r="679">
      <c r="A679" s="31" t="n"/>
      <c r="B679" s="32" t="n"/>
      <c r="C679" s="32" t="n"/>
      <c r="D679" s="33" t="n"/>
    </row>
    <row r="680">
      <c r="A680" s="34" t="n"/>
      <c r="B680" s="35" t="n"/>
      <c r="C680" s="35" t="n"/>
      <c r="D680" s="36" t="n"/>
    </row>
    <row r="681">
      <c r="A681" s="31" t="n"/>
      <c r="B681" s="32" t="n"/>
      <c r="C681" s="32" t="n"/>
      <c r="D681" s="33" t="n"/>
    </row>
    <row r="682">
      <c r="A682" s="34" t="n"/>
      <c r="B682" s="35" t="n"/>
      <c r="C682" s="35" t="n"/>
      <c r="D682" s="36" t="n"/>
    </row>
    <row r="683">
      <c r="A683" s="31" t="n"/>
      <c r="B683" s="32" t="n"/>
      <c r="C683" s="32" t="n"/>
      <c r="D683" s="33" t="n"/>
    </row>
    <row r="684">
      <c r="A684" s="34" t="n"/>
      <c r="B684" s="35" t="n"/>
      <c r="C684" s="35" t="n"/>
      <c r="D684" s="36" t="n"/>
    </row>
    <row r="685">
      <c r="A685" s="31" t="n"/>
      <c r="B685" s="32" t="n"/>
      <c r="C685" s="32" t="n"/>
      <c r="D685" s="33" t="n"/>
    </row>
    <row r="686">
      <c r="A686" s="34" t="n"/>
      <c r="B686" s="35" t="n"/>
      <c r="C686" s="35" t="n"/>
      <c r="D686" s="36" t="n"/>
    </row>
    <row r="687">
      <c r="A687" s="31" t="n"/>
      <c r="B687" s="32" t="n"/>
      <c r="C687" s="32" t="n"/>
      <c r="D687" s="33" t="n"/>
    </row>
    <row r="688">
      <c r="A688" s="34" t="n"/>
      <c r="B688" s="35" t="n"/>
      <c r="C688" s="35" t="n"/>
      <c r="D688" s="36" t="n"/>
    </row>
    <row r="689">
      <c r="A689" s="31" t="n"/>
      <c r="B689" s="32" t="n"/>
      <c r="C689" s="32" t="n"/>
      <c r="D689" s="33" t="n"/>
    </row>
    <row r="690">
      <c r="A690" s="34" t="n"/>
      <c r="B690" s="35" t="n"/>
      <c r="C690" s="35" t="n"/>
      <c r="D690" s="36" t="n"/>
    </row>
    <row r="691">
      <c r="A691" s="31" t="n"/>
      <c r="B691" s="32" t="n"/>
      <c r="C691" s="32" t="n"/>
      <c r="D691" s="33" t="n"/>
    </row>
    <row r="692">
      <c r="A692" s="34" t="n"/>
      <c r="B692" s="35" t="n"/>
      <c r="C692" s="35" t="n"/>
      <c r="D692" s="36" t="n"/>
    </row>
    <row r="693">
      <c r="A693" s="31" t="n"/>
      <c r="B693" s="32" t="n"/>
      <c r="C693" s="32" t="n"/>
      <c r="D693" s="33" t="n"/>
    </row>
    <row r="694">
      <c r="A694" s="34" t="n"/>
      <c r="B694" s="35" t="n"/>
      <c r="C694" s="35" t="n"/>
      <c r="D694" s="36" t="n"/>
    </row>
    <row r="695">
      <c r="A695" s="31" t="n"/>
      <c r="B695" s="32" t="n"/>
      <c r="C695" s="32" t="n"/>
      <c r="D695" s="33" t="n"/>
    </row>
    <row r="696">
      <c r="A696" s="34" t="n"/>
      <c r="B696" s="35" t="n"/>
      <c r="C696" s="35" t="n"/>
      <c r="D696" s="36" t="n"/>
    </row>
    <row r="697">
      <c r="A697" s="31" t="n"/>
      <c r="B697" s="32" t="n"/>
      <c r="C697" s="32" t="n"/>
      <c r="D697" s="33" t="n"/>
    </row>
    <row r="698">
      <c r="A698" s="34" t="n"/>
      <c r="B698" s="35" t="n"/>
      <c r="C698" s="35" t="n"/>
      <c r="D698" s="36" t="n"/>
    </row>
    <row r="699">
      <c r="A699" s="31" t="n"/>
      <c r="B699" s="32" t="n"/>
      <c r="C699" s="32" t="n"/>
      <c r="D699" s="33" t="n"/>
    </row>
    <row r="700">
      <c r="A700" s="34" t="n"/>
      <c r="B700" s="35" t="n"/>
      <c r="C700" s="35" t="n"/>
      <c r="D700" s="36" t="n"/>
    </row>
    <row r="701">
      <c r="A701" s="31" t="n"/>
      <c r="B701" s="32" t="n"/>
      <c r="C701" s="32" t="n"/>
      <c r="D701" s="33" t="n"/>
    </row>
    <row r="702">
      <c r="A702" s="34" t="n"/>
      <c r="B702" s="35" t="n"/>
      <c r="C702" s="35" t="n"/>
      <c r="D702" s="36" t="n"/>
    </row>
    <row r="703">
      <c r="A703" s="31" t="n"/>
      <c r="B703" s="32" t="n"/>
      <c r="C703" s="32" t="n"/>
      <c r="D703" s="33" t="n"/>
    </row>
    <row r="704">
      <c r="A704" s="34" t="n"/>
      <c r="B704" s="35" t="n"/>
      <c r="C704" s="35" t="n"/>
      <c r="D704" s="36" t="n"/>
    </row>
  </sheetData>
  <dataValidations count="1">
    <dataValidation sqref="C5:C704" showDropDown="0" showInputMessage="0" showErrorMessage="0" allowBlank="1" type="list">
      <formula1>=CategoryList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F87171"/>
    <outlinePr summaryBelow="1" summaryRight="1"/>
    <pageSetUpPr/>
  </sheetPr>
  <dimension ref="A1:BA137"/>
  <sheetViews>
    <sheetView workbookViewId="0">
      <pane xSplit="2" ySplit="17" topLeftCell="C1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  <col hidden="1" width="13" customWidth="1" min="40" max="40"/>
    <col hidden="1" width="13" customWidth="1" min="41" max="41"/>
    <col hidden="1" width="13" customWidth="1" min="42" max="42"/>
    <col hidden="1" width="13" customWidth="1" min="43" max="43"/>
    <col hidden="1" width="13" customWidth="1" min="44" max="44"/>
    <col hidden="1" width="13" customWidth="1" min="45" max="45"/>
    <col hidden="1" width="13" customWidth="1" min="46" max="46"/>
    <col hidden="1" width="13" customWidth="1" min="47" max="47"/>
    <col hidden="1" width="13" customWidth="1" min="48" max="48"/>
    <col hidden="1" width="13" customWidth="1" min="49" max="49"/>
    <col hidden="1" width="13" customWidth="1" min="50" max="50"/>
    <col hidden="1" width="13" customWidth="1" min="51" max="51"/>
    <col hidden="1" width="13" customWidth="1" min="52" max="52"/>
    <col hidden="1" width="13" customWidth="1" min="53" max="53"/>
  </cols>
  <sheetData>
    <row r="1">
      <c r="A1" s="1" t="inlineStr">
        <is>
          <t>Debt Payoff Planner</t>
        </is>
      </c>
    </row>
    <row r="2">
      <c r="A2" s="5" t="inlineStr">
        <is>
          <t>List debts in the ORDER you want them attacked: smallest balance first = snowball, highest APR first = avalanche. Freed-up minimum payments roll into the next debt automatically.</t>
        </is>
      </c>
    </row>
    <row r="5">
      <c r="A5" s="10" t="inlineStr">
        <is>
          <t>Debt (in payoff order)</t>
        </is>
      </c>
      <c r="B5" s="10" t="inlineStr">
        <is>
          <t>Balance</t>
        </is>
      </c>
      <c r="C5" s="10" t="inlineStr">
        <is>
          <t>APR</t>
        </is>
      </c>
      <c r="D5" s="10" t="inlineStr">
        <is>
          <t>Min payment</t>
        </is>
      </c>
      <c r="E5" s="10" t="inlineStr">
        <is>
          <t>Paid off in</t>
        </is>
      </c>
      <c r="G5" s="12" t="inlineStr">
        <is>
          <t>Extra payment / month</t>
        </is>
      </c>
      <c r="I5" s="21" t="n">
        <v>250</v>
      </c>
    </row>
    <row r="6">
      <c r="A6" s="16" t="inlineStr">
        <is>
          <t>Visa card</t>
        </is>
      </c>
      <c r="B6" s="21" t="n">
        <v>2400</v>
      </c>
      <c r="C6" s="37" t="n">
        <v>0.2399</v>
      </c>
      <c r="D6" s="21" t="n">
        <v>65</v>
      </c>
      <c r="E6" s="5">
        <f>IF($B6=0,"—",IF(D137&gt;0.004,"120+","month "&amp;COUNTIF(D18:D137,"&gt;0.004")+1))</f>
        <v/>
      </c>
      <c r="G6" s="12" t="inlineStr">
        <is>
          <t>First payment month</t>
        </is>
      </c>
      <c r="I6" s="38" t="n">
        <v>46266</v>
      </c>
    </row>
    <row r="7">
      <c r="A7" s="16" t="inlineStr">
        <is>
          <t>Store card</t>
        </is>
      </c>
      <c r="B7" s="21" t="n">
        <v>850</v>
      </c>
      <c r="C7" s="37" t="n">
        <v>0.2699</v>
      </c>
      <c r="D7" s="21" t="n">
        <v>35</v>
      </c>
      <c r="E7" s="5">
        <f>IF($B7=0,"—",IF(F137&gt;0.004,"120+","month "&amp;COUNTIF(F18:F137,"&gt;0.004")+1))</f>
        <v/>
      </c>
      <c r="G7" s="12" t="inlineStr">
        <is>
          <t>Total monthly attack</t>
        </is>
      </c>
      <c r="I7" s="23">
        <f>SUM($D$6:$D$13)+$I$5</f>
        <v/>
      </c>
    </row>
    <row r="8">
      <c r="A8" s="16" t="inlineStr">
        <is>
          <t>Car loan</t>
        </is>
      </c>
      <c r="B8" s="21" t="n">
        <v>9800</v>
      </c>
      <c r="C8" s="37" t="n">
        <v>0.06900000000000001</v>
      </c>
      <c r="D8" s="21" t="n">
        <v>285</v>
      </c>
      <c r="E8" s="5">
        <f>IF($B8=0,"—",IF(H137&gt;0.004,"120+","month "&amp;COUNTIF(H18:H137,"&gt;0.004")+1))</f>
        <v/>
      </c>
    </row>
    <row r="9">
      <c r="A9" s="16" t="inlineStr">
        <is>
          <t>Student loan</t>
        </is>
      </c>
      <c r="B9" s="21" t="n">
        <v>14500</v>
      </c>
      <c r="C9" s="37" t="n">
        <v>0.055</v>
      </c>
      <c r="D9" s="21" t="n">
        <v>165</v>
      </c>
      <c r="E9" s="5">
        <f>IF($B9=0,"—",IF(J137&gt;0.004,"120+","month "&amp;COUNTIF(J18:J137,"&gt;0.004")+1))</f>
        <v/>
      </c>
      <c r="G9" s="12" t="inlineStr">
        <is>
          <t>Debt-free in</t>
        </is>
      </c>
      <c r="I9" s="17">
        <f>IF(SUM($B$6:$B$13)=0,"—",IF(T137&gt;0.004,"120+ months — raise the attack",COUNTIF(T18:T137,"&gt;0.004")+1&amp;" months"))</f>
        <v/>
      </c>
    </row>
    <row r="10">
      <c r="A10" s="16" t="n"/>
      <c r="B10" s="21" t="n"/>
      <c r="C10" s="37" t="n"/>
      <c r="D10" s="21" t="n"/>
      <c r="E10" s="5">
        <f>IF($B10=0,"—",IF(L137&gt;0.004,"120+","month "&amp;COUNTIF(L18:L137,"&gt;0.004")+1))</f>
        <v/>
      </c>
      <c r="G10" s="12" t="inlineStr">
        <is>
          <t>Debt-free date</t>
        </is>
      </c>
      <c r="I10" s="17">
        <f>IF(SUM($B$6:$B$13)=0,"—",IF(T137&gt;0.004,"—",TEXT(EDATE($I$6,COUNTIF(T18:T137,"&gt;0.004")),"mmm yyyy")))</f>
        <v/>
      </c>
    </row>
    <row r="11">
      <c r="A11" s="16" t="n"/>
      <c r="B11" s="21" t="n"/>
      <c r="C11" s="37" t="n"/>
      <c r="D11" s="21" t="n"/>
      <c r="E11" s="5">
        <f>IF($B11=0,"—",IF(N137&gt;0.004,"120+","month "&amp;COUNTIF(N18:N137,"&gt;0.004")+1))</f>
        <v/>
      </c>
      <c r="G11" s="12" t="inlineStr">
        <is>
          <t>Total interest paid</t>
        </is>
      </c>
      <c r="I11" s="23">
        <f>SUM(U18:U137)+SUM(Y18:Y137)+SUM(AC18:AC137)+SUM(AG18:AG137)+SUM(AK18:AK137)+SUM(AO18:AO137)+SUM(AS18:AS137)+SUM(AW18:AW137)</f>
        <v/>
      </c>
    </row>
    <row r="12">
      <c r="A12" s="16" t="n"/>
      <c r="B12" s="21" t="n"/>
      <c r="C12" s="37" t="n"/>
      <c r="D12" s="21" t="n"/>
      <c r="E12" s="5">
        <f>IF($B12=0,"—",IF(P137&gt;0.004,"120+","month "&amp;COUNTIF(P18:P137,"&gt;0.004")+1))</f>
        <v/>
      </c>
    </row>
    <row r="13">
      <c r="A13" s="16" t="n"/>
      <c r="B13" s="21" t="n"/>
      <c r="C13" s="37" t="n"/>
      <c r="D13" s="21" t="n"/>
      <c r="E13" s="5">
        <f>IF($B13=0,"—",IF(R137&gt;0.004,"120+","month "&amp;COUNTIF(R18:R137,"&gt;0.004")+1))</f>
        <v/>
      </c>
    </row>
    <row r="16">
      <c r="A16" s="12" t="inlineStr">
        <is>
          <t>Payment schedule (auto)</t>
        </is>
      </c>
    </row>
    <row r="17">
      <c r="A17" s="10" t="inlineStr">
        <is>
          <t>Mo</t>
        </is>
      </c>
      <c r="B17" s="10" t="inlineStr">
        <is>
          <t>Month</t>
        </is>
      </c>
      <c r="C17" s="10">
        <f>IF($A$6="","Debt 1",$A$6&amp;" pay")</f>
        <v/>
      </c>
      <c r="D17" s="10" t="inlineStr">
        <is>
          <t>balance</t>
        </is>
      </c>
      <c r="E17" s="10">
        <f>IF($A$7="","Debt 2",$A$7&amp;" pay")</f>
        <v/>
      </c>
      <c r="F17" s="10" t="inlineStr">
        <is>
          <t>balance</t>
        </is>
      </c>
      <c r="G17" s="10">
        <f>IF($A$8="","Debt 3",$A$8&amp;" pay")</f>
        <v/>
      </c>
      <c r="H17" s="10" t="inlineStr">
        <is>
          <t>balance</t>
        </is>
      </c>
      <c r="I17" s="10">
        <f>IF($A$9="","Debt 4",$A$9&amp;" pay")</f>
        <v/>
      </c>
      <c r="J17" s="10" t="inlineStr">
        <is>
          <t>balance</t>
        </is>
      </c>
      <c r="K17" s="10">
        <f>IF($A$10="","Debt 5",$A$10&amp;" pay")</f>
        <v/>
      </c>
      <c r="L17" s="10" t="inlineStr">
        <is>
          <t>balance</t>
        </is>
      </c>
      <c r="M17" s="10">
        <f>IF($A$11="","Debt 6",$A$11&amp;" pay")</f>
        <v/>
      </c>
      <c r="N17" s="10" t="inlineStr">
        <is>
          <t>balance</t>
        </is>
      </c>
      <c r="O17" s="10">
        <f>IF($A$12="","Debt 7",$A$12&amp;" pay")</f>
        <v/>
      </c>
      <c r="P17" s="10" t="inlineStr">
        <is>
          <t>balance</t>
        </is>
      </c>
      <c r="Q17" s="10">
        <f>IF($A$13="","Debt 8",$A$13&amp;" pay")</f>
        <v/>
      </c>
      <c r="R17" s="10" t="inlineStr">
        <is>
          <t>balance</t>
        </is>
      </c>
      <c r="S17" s="10" t="inlineStr">
        <is>
          <t>Total paid</t>
        </is>
      </c>
      <c r="T17" s="10" t="inlineStr">
        <is>
          <t>Total owed</t>
        </is>
      </c>
      <c r="BA17" s="5" t="inlineStr">
        <is>
          <t>ENGINE → don't edit</t>
        </is>
      </c>
    </row>
    <row r="18">
      <c r="A18" t="n">
        <v>1</v>
      </c>
      <c r="B18" s="39">
        <f>EDATE($I$6,0)</f>
        <v/>
      </c>
      <c r="C18" s="24">
        <f>V18+MIN(X18,BA18)</f>
        <v/>
      </c>
      <c r="D18" s="24">
        <f>ROUND(MAX(0,N($B$6)+U18-C18),2)</f>
        <v/>
      </c>
      <c r="E18" s="24">
        <f>Z18+MIN(AB18,BA18)-MIN(X18,BA18)</f>
        <v/>
      </c>
      <c r="F18" s="24">
        <f>ROUND(MAX(0,N($B$7)+Y18-E18),2)</f>
        <v/>
      </c>
      <c r="G18" s="24">
        <f>AD18+MIN(AF18,BA18)-MIN(AB18,BA18)</f>
        <v/>
      </c>
      <c r="H18" s="24">
        <f>ROUND(MAX(0,N($B$8)+AC18-G18),2)</f>
        <v/>
      </c>
      <c r="I18" s="24">
        <f>AH18+MIN(AJ18,BA18)-MIN(AF18,BA18)</f>
        <v/>
      </c>
      <c r="J18" s="24">
        <f>ROUND(MAX(0,N($B$9)+AG18-I18),2)</f>
        <v/>
      </c>
      <c r="K18" s="24">
        <f>AL18+MIN(AN18,BA18)-MIN(AJ18,BA18)</f>
        <v/>
      </c>
      <c r="L18" s="24">
        <f>ROUND(MAX(0,N($B$10)+AK18-K18),2)</f>
        <v/>
      </c>
      <c r="M18" s="24">
        <f>AP18+MIN(AR18,BA18)-MIN(AN18,BA18)</f>
        <v/>
      </c>
      <c r="N18" s="24">
        <f>ROUND(MAX(0,N($B$11)+AO18-M18),2)</f>
        <v/>
      </c>
      <c r="O18" s="24">
        <f>AT18+MIN(AV18,BA18)-MIN(AR18,BA18)</f>
        <v/>
      </c>
      <c r="P18" s="24">
        <f>ROUND(MAX(0,N($B$12)+AS18-O18),2)</f>
        <v/>
      </c>
      <c r="Q18" s="24">
        <f>AX18+MIN(AZ18,BA18)-MIN(AV18,BA18)</f>
        <v/>
      </c>
      <c r="R18" s="24">
        <f>ROUND(MAX(0,N($B$13)+AW18-Q18),2)</f>
        <v/>
      </c>
      <c r="S18" s="23">
        <f>C18+E18+G18+I18+K18+M18+O18+Q18</f>
        <v/>
      </c>
      <c r="T18" s="23">
        <f>D18+F18+H18+J18+L18+N18+P18+R18</f>
        <v/>
      </c>
      <c r="U18">
        <f>IF(N($B$6)&lt;=0,0,ROUND(N($B$6)*$C$6/12,2))</f>
        <v/>
      </c>
      <c r="V18">
        <f>MAX(0,MIN(N($D$6),N($B$6)+U18))</f>
        <v/>
      </c>
      <c r="W18">
        <f>MAX(0,N($B$6)+U18-V18)</f>
        <v/>
      </c>
      <c r="X18">
        <f>W18</f>
        <v/>
      </c>
      <c r="Y18">
        <f>IF(N($B$7)&lt;=0,0,ROUND(N($B$7)*$C$7/12,2))</f>
        <v/>
      </c>
      <c r="Z18">
        <f>MAX(0,MIN(N($D$7),N($B$7)+Y18))</f>
        <v/>
      </c>
      <c r="AA18">
        <f>MAX(0,N($B$7)+Y18-Z18)</f>
        <v/>
      </c>
      <c r="AB18">
        <f>X18+AA18</f>
        <v/>
      </c>
      <c r="AC18">
        <f>IF(N($B$8)&lt;=0,0,ROUND(N($B$8)*$C$8/12,2))</f>
        <v/>
      </c>
      <c r="AD18">
        <f>MAX(0,MIN(N($D$8),N($B$8)+AC18))</f>
        <v/>
      </c>
      <c r="AE18">
        <f>MAX(0,N($B$8)+AC18-AD18)</f>
        <v/>
      </c>
      <c r="AF18">
        <f>AB18+AE18</f>
        <v/>
      </c>
      <c r="AG18">
        <f>IF(N($B$9)&lt;=0,0,ROUND(N($B$9)*$C$9/12,2))</f>
        <v/>
      </c>
      <c r="AH18">
        <f>MAX(0,MIN(N($D$9),N($B$9)+AG18))</f>
        <v/>
      </c>
      <c r="AI18">
        <f>MAX(0,N($B$9)+AG18-AH18)</f>
        <v/>
      </c>
      <c r="AJ18">
        <f>AF18+AI18</f>
        <v/>
      </c>
      <c r="AK18">
        <f>IF(N($B$10)&lt;=0,0,ROUND(N($B$10)*$C$10/12,2))</f>
        <v/>
      </c>
      <c r="AL18">
        <f>MAX(0,MIN(N($D$10),N($B$10)+AK18))</f>
        <v/>
      </c>
      <c r="AM18">
        <f>MAX(0,N($B$10)+AK18-AL18)</f>
        <v/>
      </c>
      <c r="AN18">
        <f>AJ18+AM18</f>
        <v/>
      </c>
      <c r="AO18">
        <f>IF(N($B$11)&lt;=0,0,ROUND(N($B$11)*$C$11/12,2))</f>
        <v/>
      </c>
      <c r="AP18">
        <f>MAX(0,MIN(N($D$11),N($B$11)+AO18))</f>
        <v/>
      </c>
      <c r="AQ18">
        <f>MAX(0,N($B$11)+AO18-AP18)</f>
        <v/>
      </c>
      <c r="AR18">
        <f>AN18+AQ18</f>
        <v/>
      </c>
      <c r="AS18">
        <f>IF(N($B$12)&lt;=0,0,ROUND(N($B$12)*$C$12/12,2))</f>
        <v/>
      </c>
      <c r="AT18">
        <f>MAX(0,MIN(N($D$12),N($B$12)+AS18))</f>
        <v/>
      </c>
      <c r="AU18">
        <f>MAX(0,N($B$12)+AS18-AT18)</f>
        <v/>
      </c>
      <c r="AV18">
        <f>AR18+AU18</f>
        <v/>
      </c>
      <c r="AW18">
        <f>IF(N($B$13)&lt;=0,0,ROUND(N($B$13)*$C$13/12,2))</f>
        <v/>
      </c>
      <c r="AX18">
        <f>MAX(0,MIN(N($D$13),N($B$13)+AW18))</f>
        <v/>
      </c>
      <c r="AY18">
        <f>MAX(0,N($B$13)+AW18-AX18)</f>
        <v/>
      </c>
      <c r="AZ18">
        <f>AV18+AY18</f>
        <v/>
      </c>
      <c r="BA18">
        <f>MAX(0,$I$7-(V18+Z18+AD18+AH18+AL18+AP18+AT18+AX18))</f>
        <v/>
      </c>
    </row>
    <row r="19">
      <c r="A19" t="n">
        <v>2</v>
      </c>
      <c r="B19" s="39">
        <f>EDATE($I$6,1)</f>
        <v/>
      </c>
      <c r="C19" s="40">
        <f>V19+MIN(X19,BA19)</f>
        <v/>
      </c>
      <c r="D19" s="40">
        <f>ROUND(MAX(0,N(D18)+U19-C19),2)</f>
        <v/>
      </c>
      <c r="E19" s="40">
        <f>Z19+MIN(AB19,BA19)-MIN(X19,BA19)</f>
        <v/>
      </c>
      <c r="F19" s="40">
        <f>ROUND(MAX(0,N(F18)+Y19-E19),2)</f>
        <v/>
      </c>
      <c r="G19" s="40">
        <f>AD19+MIN(AF19,BA19)-MIN(AB19,BA19)</f>
        <v/>
      </c>
      <c r="H19" s="40">
        <f>ROUND(MAX(0,N(H18)+AC19-G19),2)</f>
        <v/>
      </c>
      <c r="I19" s="40">
        <f>AH19+MIN(AJ19,BA19)-MIN(AF19,BA19)</f>
        <v/>
      </c>
      <c r="J19" s="40">
        <f>ROUND(MAX(0,N(J18)+AG19-I19),2)</f>
        <v/>
      </c>
      <c r="K19" s="40">
        <f>AL19+MIN(AN19,BA19)-MIN(AJ19,BA19)</f>
        <v/>
      </c>
      <c r="L19" s="40">
        <f>ROUND(MAX(0,N(L18)+AK19-K19),2)</f>
        <v/>
      </c>
      <c r="M19" s="40">
        <f>AP19+MIN(AR19,BA19)-MIN(AN19,BA19)</f>
        <v/>
      </c>
      <c r="N19" s="40">
        <f>ROUND(MAX(0,N(N18)+AO19-M19),2)</f>
        <v/>
      </c>
      <c r="O19" s="40">
        <f>AT19+MIN(AV19,BA19)-MIN(AR19,BA19)</f>
        <v/>
      </c>
      <c r="P19" s="40">
        <f>ROUND(MAX(0,N(P18)+AS19-O19),2)</f>
        <v/>
      </c>
      <c r="Q19" s="40">
        <f>AX19+MIN(AZ19,BA19)-MIN(AV19,BA19)</f>
        <v/>
      </c>
      <c r="R19" s="40">
        <f>ROUND(MAX(0,N(R18)+AW19-Q19),2)</f>
        <v/>
      </c>
      <c r="S19" s="23">
        <f>C19+E19+G19+I19+K19+M19+O19+Q19</f>
        <v/>
      </c>
      <c r="T19" s="23">
        <f>D19+F19+H19+J19+L19+N19+P19+R19</f>
        <v/>
      </c>
      <c r="U19">
        <f>IF(N(D18)&lt;=0,0,ROUND(N(D18)*$C$6/12,2))</f>
        <v/>
      </c>
      <c r="V19">
        <f>MAX(0,MIN(N($D$6),N(D18)+U19))</f>
        <v/>
      </c>
      <c r="W19">
        <f>MAX(0,N(D18)+U19-V19)</f>
        <v/>
      </c>
      <c r="X19">
        <f>W19</f>
        <v/>
      </c>
      <c r="Y19">
        <f>IF(N(F18)&lt;=0,0,ROUND(N(F18)*$C$7/12,2))</f>
        <v/>
      </c>
      <c r="Z19">
        <f>MAX(0,MIN(N($D$7),N(F18)+Y19))</f>
        <v/>
      </c>
      <c r="AA19">
        <f>MAX(0,N(F18)+Y19-Z19)</f>
        <v/>
      </c>
      <c r="AB19">
        <f>X19+AA19</f>
        <v/>
      </c>
      <c r="AC19">
        <f>IF(N(H18)&lt;=0,0,ROUND(N(H18)*$C$8/12,2))</f>
        <v/>
      </c>
      <c r="AD19">
        <f>MAX(0,MIN(N($D$8),N(H18)+AC19))</f>
        <v/>
      </c>
      <c r="AE19">
        <f>MAX(0,N(H18)+AC19-AD19)</f>
        <v/>
      </c>
      <c r="AF19">
        <f>AB19+AE19</f>
        <v/>
      </c>
      <c r="AG19">
        <f>IF(N(J18)&lt;=0,0,ROUND(N(J18)*$C$9/12,2))</f>
        <v/>
      </c>
      <c r="AH19">
        <f>MAX(0,MIN(N($D$9),N(J18)+AG19))</f>
        <v/>
      </c>
      <c r="AI19">
        <f>MAX(0,N(J18)+AG19-AH19)</f>
        <v/>
      </c>
      <c r="AJ19">
        <f>AF19+AI19</f>
        <v/>
      </c>
      <c r="AK19">
        <f>IF(N(L18)&lt;=0,0,ROUND(N(L18)*$C$10/12,2))</f>
        <v/>
      </c>
      <c r="AL19">
        <f>MAX(0,MIN(N($D$10),N(L18)+AK19))</f>
        <v/>
      </c>
      <c r="AM19">
        <f>MAX(0,N(L18)+AK19-AL19)</f>
        <v/>
      </c>
      <c r="AN19">
        <f>AJ19+AM19</f>
        <v/>
      </c>
      <c r="AO19">
        <f>IF(N(N18)&lt;=0,0,ROUND(N(N18)*$C$11/12,2))</f>
        <v/>
      </c>
      <c r="AP19">
        <f>MAX(0,MIN(N($D$11),N(N18)+AO19))</f>
        <v/>
      </c>
      <c r="AQ19">
        <f>MAX(0,N(N18)+AO19-AP19)</f>
        <v/>
      </c>
      <c r="AR19">
        <f>AN19+AQ19</f>
        <v/>
      </c>
      <c r="AS19">
        <f>IF(N(P18)&lt;=0,0,ROUND(N(P18)*$C$12/12,2))</f>
        <v/>
      </c>
      <c r="AT19">
        <f>MAX(0,MIN(N($D$12),N(P18)+AS19))</f>
        <v/>
      </c>
      <c r="AU19">
        <f>MAX(0,N(P18)+AS19-AT19)</f>
        <v/>
      </c>
      <c r="AV19">
        <f>AR19+AU19</f>
        <v/>
      </c>
      <c r="AW19">
        <f>IF(N(R18)&lt;=0,0,ROUND(N(R18)*$C$13/12,2))</f>
        <v/>
      </c>
      <c r="AX19">
        <f>MAX(0,MIN(N($D$13),N(R18)+AW19))</f>
        <v/>
      </c>
      <c r="AY19">
        <f>MAX(0,N(R18)+AW19-AX19)</f>
        <v/>
      </c>
      <c r="AZ19">
        <f>AV19+AY19</f>
        <v/>
      </c>
      <c r="BA19">
        <f>MAX(0,$I$7-(V19+Z19+AD19+AH19+AL19+AP19+AT19+AX19))</f>
        <v/>
      </c>
    </row>
    <row r="20">
      <c r="A20" t="n">
        <v>3</v>
      </c>
      <c r="B20" s="39">
        <f>EDATE($I$6,2)</f>
        <v/>
      </c>
      <c r="C20" s="24">
        <f>V20+MIN(X20,BA20)</f>
        <v/>
      </c>
      <c r="D20" s="24">
        <f>ROUND(MAX(0,N(D19)+U20-C20),2)</f>
        <v/>
      </c>
      <c r="E20" s="24">
        <f>Z20+MIN(AB20,BA20)-MIN(X20,BA20)</f>
        <v/>
      </c>
      <c r="F20" s="24">
        <f>ROUND(MAX(0,N(F19)+Y20-E20),2)</f>
        <v/>
      </c>
      <c r="G20" s="24">
        <f>AD20+MIN(AF20,BA20)-MIN(AB20,BA20)</f>
        <v/>
      </c>
      <c r="H20" s="24">
        <f>ROUND(MAX(0,N(H19)+AC20-G20),2)</f>
        <v/>
      </c>
      <c r="I20" s="24">
        <f>AH20+MIN(AJ20,BA20)-MIN(AF20,BA20)</f>
        <v/>
      </c>
      <c r="J20" s="24">
        <f>ROUND(MAX(0,N(J19)+AG20-I20),2)</f>
        <v/>
      </c>
      <c r="K20" s="24">
        <f>AL20+MIN(AN20,BA20)-MIN(AJ20,BA20)</f>
        <v/>
      </c>
      <c r="L20" s="24">
        <f>ROUND(MAX(0,N(L19)+AK20-K20),2)</f>
        <v/>
      </c>
      <c r="M20" s="24">
        <f>AP20+MIN(AR20,BA20)-MIN(AN20,BA20)</f>
        <v/>
      </c>
      <c r="N20" s="24">
        <f>ROUND(MAX(0,N(N19)+AO20-M20),2)</f>
        <v/>
      </c>
      <c r="O20" s="24">
        <f>AT20+MIN(AV20,BA20)-MIN(AR20,BA20)</f>
        <v/>
      </c>
      <c r="P20" s="24">
        <f>ROUND(MAX(0,N(P19)+AS20-O20),2)</f>
        <v/>
      </c>
      <c r="Q20" s="24">
        <f>AX20+MIN(AZ20,BA20)-MIN(AV20,BA20)</f>
        <v/>
      </c>
      <c r="R20" s="24">
        <f>ROUND(MAX(0,N(R19)+AW20-Q20),2)</f>
        <v/>
      </c>
      <c r="S20" s="23">
        <f>C20+E20+G20+I20+K20+M20+O20+Q20</f>
        <v/>
      </c>
      <c r="T20" s="23">
        <f>D20+F20+H20+J20+L20+N20+P20+R20</f>
        <v/>
      </c>
      <c r="U20">
        <f>IF(N(D19)&lt;=0,0,ROUND(N(D19)*$C$6/12,2))</f>
        <v/>
      </c>
      <c r="V20">
        <f>MAX(0,MIN(N($D$6),N(D19)+U20))</f>
        <v/>
      </c>
      <c r="W20">
        <f>MAX(0,N(D19)+U20-V20)</f>
        <v/>
      </c>
      <c r="X20">
        <f>W20</f>
        <v/>
      </c>
      <c r="Y20">
        <f>IF(N(F19)&lt;=0,0,ROUND(N(F19)*$C$7/12,2))</f>
        <v/>
      </c>
      <c r="Z20">
        <f>MAX(0,MIN(N($D$7),N(F19)+Y20))</f>
        <v/>
      </c>
      <c r="AA20">
        <f>MAX(0,N(F19)+Y20-Z20)</f>
        <v/>
      </c>
      <c r="AB20">
        <f>X20+AA20</f>
        <v/>
      </c>
      <c r="AC20">
        <f>IF(N(H19)&lt;=0,0,ROUND(N(H19)*$C$8/12,2))</f>
        <v/>
      </c>
      <c r="AD20">
        <f>MAX(0,MIN(N($D$8),N(H19)+AC20))</f>
        <v/>
      </c>
      <c r="AE20">
        <f>MAX(0,N(H19)+AC20-AD20)</f>
        <v/>
      </c>
      <c r="AF20">
        <f>AB20+AE20</f>
        <v/>
      </c>
      <c r="AG20">
        <f>IF(N(J19)&lt;=0,0,ROUND(N(J19)*$C$9/12,2))</f>
        <v/>
      </c>
      <c r="AH20">
        <f>MAX(0,MIN(N($D$9),N(J19)+AG20))</f>
        <v/>
      </c>
      <c r="AI20">
        <f>MAX(0,N(J19)+AG20-AH20)</f>
        <v/>
      </c>
      <c r="AJ20">
        <f>AF20+AI20</f>
        <v/>
      </c>
      <c r="AK20">
        <f>IF(N(L19)&lt;=0,0,ROUND(N(L19)*$C$10/12,2))</f>
        <v/>
      </c>
      <c r="AL20">
        <f>MAX(0,MIN(N($D$10),N(L19)+AK20))</f>
        <v/>
      </c>
      <c r="AM20">
        <f>MAX(0,N(L19)+AK20-AL20)</f>
        <v/>
      </c>
      <c r="AN20">
        <f>AJ20+AM20</f>
        <v/>
      </c>
      <c r="AO20">
        <f>IF(N(N19)&lt;=0,0,ROUND(N(N19)*$C$11/12,2))</f>
        <v/>
      </c>
      <c r="AP20">
        <f>MAX(0,MIN(N($D$11),N(N19)+AO20))</f>
        <v/>
      </c>
      <c r="AQ20">
        <f>MAX(0,N(N19)+AO20-AP20)</f>
        <v/>
      </c>
      <c r="AR20">
        <f>AN20+AQ20</f>
        <v/>
      </c>
      <c r="AS20">
        <f>IF(N(P19)&lt;=0,0,ROUND(N(P19)*$C$12/12,2))</f>
        <v/>
      </c>
      <c r="AT20">
        <f>MAX(0,MIN(N($D$12),N(P19)+AS20))</f>
        <v/>
      </c>
      <c r="AU20">
        <f>MAX(0,N(P19)+AS20-AT20)</f>
        <v/>
      </c>
      <c r="AV20">
        <f>AR20+AU20</f>
        <v/>
      </c>
      <c r="AW20">
        <f>IF(N(R19)&lt;=0,0,ROUND(N(R19)*$C$13/12,2))</f>
        <v/>
      </c>
      <c r="AX20">
        <f>MAX(0,MIN(N($D$13),N(R19)+AW20))</f>
        <v/>
      </c>
      <c r="AY20">
        <f>MAX(0,N(R19)+AW20-AX20)</f>
        <v/>
      </c>
      <c r="AZ20">
        <f>AV20+AY20</f>
        <v/>
      </c>
      <c r="BA20">
        <f>MAX(0,$I$7-(V20+Z20+AD20+AH20+AL20+AP20+AT20+AX20))</f>
        <v/>
      </c>
    </row>
    <row r="21">
      <c r="A21" t="n">
        <v>4</v>
      </c>
      <c r="B21" s="39">
        <f>EDATE($I$6,3)</f>
        <v/>
      </c>
      <c r="C21" s="40">
        <f>V21+MIN(X21,BA21)</f>
        <v/>
      </c>
      <c r="D21" s="40">
        <f>ROUND(MAX(0,N(D20)+U21-C21),2)</f>
        <v/>
      </c>
      <c r="E21" s="40">
        <f>Z21+MIN(AB21,BA21)-MIN(X21,BA21)</f>
        <v/>
      </c>
      <c r="F21" s="40">
        <f>ROUND(MAX(0,N(F20)+Y21-E21),2)</f>
        <v/>
      </c>
      <c r="G21" s="40">
        <f>AD21+MIN(AF21,BA21)-MIN(AB21,BA21)</f>
        <v/>
      </c>
      <c r="H21" s="40">
        <f>ROUND(MAX(0,N(H20)+AC21-G21),2)</f>
        <v/>
      </c>
      <c r="I21" s="40">
        <f>AH21+MIN(AJ21,BA21)-MIN(AF21,BA21)</f>
        <v/>
      </c>
      <c r="J21" s="40">
        <f>ROUND(MAX(0,N(J20)+AG21-I21),2)</f>
        <v/>
      </c>
      <c r="K21" s="40">
        <f>AL21+MIN(AN21,BA21)-MIN(AJ21,BA21)</f>
        <v/>
      </c>
      <c r="L21" s="40">
        <f>ROUND(MAX(0,N(L20)+AK21-K21),2)</f>
        <v/>
      </c>
      <c r="M21" s="40">
        <f>AP21+MIN(AR21,BA21)-MIN(AN21,BA21)</f>
        <v/>
      </c>
      <c r="N21" s="40">
        <f>ROUND(MAX(0,N(N20)+AO21-M21),2)</f>
        <v/>
      </c>
      <c r="O21" s="40">
        <f>AT21+MIN(AV21,BA21)-MIN(AR21,BA21)</f>
        <v/>
      </c>
      <c r="P21" s="40">
        <f>ROUND(MAX(0,N(P20)+AS21-O21),2)</f>
        <v/>
      </c>
      <c r="Q21" s="40">
        <f>AX21+MIN(AZ21,BA21)-MIN(AV21,BA21)</f>
        <v/>
      </c>
      <c r="R21" s="40">
        <f>ROUND(MAX(0,N(R20)+AW21-Q21),2)</f>
        <v/>
      </c>
      <c r="S21" s="23">
        <f>C21+E21+G21+I21+K21+M21+O21+Q21</f>
        <v/>
      </c>
      <c r="T21" s="23">
        <f>D21+F21+H21+J21+L21+N21+P21+R21</f>
        <v/>
      </c>
      <c r="U21">
        <f>IF(N(D20)&lt;=0,0,ROUND(N(D20)*$C$6/12,2))</f>
        <v/>
      </c>
      <c r="V21">
        <f>MAX(0,MIN(N($D$6),N(D20)+U21))</f>
        <v/>
      </c>
      <c r="W21">
        <f>MAX(0,N(D20)+U21-V21)</f>
        <v/>
      </c>
      <c r="X21">
        <f>W21</f>
        <v/>
      </c>
      <c r="Y21">
        <f>IF(N(F20)&lt;=0,0,ROUND(N(F20)*$C$7/12,2))</f>
        <v/>
      </c>
      <c r="Z21">
        <f>MAX(0,MIN(N($D$7),N(F20)+Y21))</f>
        <v/>
      </c>
      <c r="AA21">
        <f>MAX(0,N(F20)+Y21-Z21)</f>
        <v/>
      </c>
      <c r="AB21">
        <f>X21+AA21</f>
        <v/>
      </c>
      <c r="AC21">
        <f>IF(N(H20)&lt;=0,0,ROUND(N(H20)*$C$8/12,2))</f>
        <v/>
      </c>
      <c r="AD21">
        <f>MAX(0,MIN(N($D$8),N(H20)+AC21))</f>
        <v/>
      </c>
      <c r="AE21">
        <f>MAX(0,N(H20)+AC21-AD21)</f>
        <v/>
      </c>
      <c r="AF21">
        <f>AB21+AE21</f>
        <v/>
      </c>
      <c r="AG21">
        <f>IF(N(J20)&lt;=0,0,ROUND(N(J20)*$C$9/12,2))</f>
        <v/>
      </c>
      <c r="AH21">
        <f>MAX(0,MIN(N($D$9),N(J20)+AG21))</f>
        <v/>
      </c>
      <c r="AI21">
        <f>MAX(0,N(J20)+AG21-AH21)</f>
        <v/>
      </c>
      <c r="AJ21">
        <f>AF21+AI21</f>
        <v/>
      </c>
      <c r="AK21">
        <f>IF(N(L20)&lt;=0,0,ROUND(N(L20)*$C$10/12,2))</f>
        <v/>
      </c>
      <c r="AL21">
        <f>MAX(0,MIN(N($D$10),N(L20)+AK21))</f>
        <v/>
      </c>
      <c r="AM21">
        <f>MAX(0,N(L20)+AK21-AL21)</f>
        <v/>
      </c>
      <c r="AN21">
        <f>AJ21+AM21</f>
        <v/>
      </c>
      <c r="AO21">
        <f>IF(N(N20)&lt;=0,0,ROUND(N(N20)*$C$11/12,2))</f>
        <v/>
      </c>
      <c r="AP21">
        <f>MAX(0,MIN(N($D$11),N(N20)+AO21))</f>
        <v/>
      </c>
      <c r="AQ21">
        <f>MAX(0,N(N20)+AO21-AP21)</f>
        <v/>
      </c>
      <c r="AR21">
        <f>AN21+AQ21</f>
        <v/>
      </c>
      <c r="AS21">
        <f>IF(N(P20)&lt;=0,0,ROUND(N(P20)*$C$12/12,2))</f>
        <v/>
      </c>
      <c r="AT21">
        <f>MAX(0,MIN(N($D$12),N(P20)+AS21))</f>
        <v/>
      </c>
      <c r="AU21">
        <f>MAX(0,N(P20)+AS21-AT21)</f>
        <v/>
      </c>
      <c r="AV21">
        <f>AR21+AU21</f>
        <v/>
      </c>
      <c r="AW21">
        <f>IF(N(R20)&lt;=0,0,ROUND(N(R20)*$C$13/12,2))</f>
        <v/>
      </c>
      <c r="AX21">
        <f>MAX(0,MIN(N($D$13),N(R20)+AW21))</f>
        <v/>
      </c>
      <c r="AY21">
        <f>MAX(0,N(R20)+AW21-AX21)</f>
        <v/>
      </c>
      <c r="AZ21">
        <f>AV21+AY21</f>
        <v/>
      </c>
      <c r="BA21">
        <f>MAX(0,$I$7-(V21+Z21+AD21+AH21+AL21+AP21+AT21+AX21))</f>
        <v/>
      </c>
    </row>
    <row r="22">
      <c r="A22" t="n">
        <v>5</v>
      </c>
      <c r="B22" s="39">
        <f>EDATE($I$6,4)</f>
        <v/>
      </c>
      <c r="C22" s="24">
        <f>V22+MIN(X22,BA22)</f>
        <v/>
      </c>
      <c r="D22" s="24">
        <f>ROUND(MAX(0,N(D21)+U22-C22),2)</f>
        <v/>
      </c>
      <c r="E22" s="24">
        <f>Z22+MIN(AB22,BA22)-MIN(X22,BA22)</f>
        <v/>
      </c>
      <c r="F22" s="24">
        <f>ROUND(MAX(0,N(F21)+Y22-E22),2)</f>
        <v/>
      </c>
      <c r="G22" s="24">
        <f>AD22+MIN(AF22,BA22)-MIN(AB22,BA22)</f>
        <v/>
      </c>
      <c r="H22" s="24">
        <f>ROUND(MAX(0,N(H21)+AC22-G22),2)</f>
        <v/>
      </c>
      <c r="I22" s="24">
        <f>AH22+MIN(AJ22,BA22)-MIN(AF22,BA22)</f>
        <v/>
      </c>
      <c r="J22" s="24">
        <f>ROUND(MAX(0,N(J21)+AG22-I22),2)</f>
        <v/>
      </c>
      <c r="K22" s="24">
        <f>AL22+MIN(AN22,BA22)-MIN(AJ22,BA22)</f>
        <v/>
      </c>
      <c r="L22" s="24">
        <f>ROUND(MAX(0,N(L21)+AK22-K22),2)</f>
        <v/>
      </c>
      <c r="M22" s="24">
        <f>AP22+MIN(AR22,BA22)-MIN(AN22,BA22)</f>
        <v/>
      </c>
      <c r="N22" s="24">
        <f>ROUND(MAX(0,N(N21)+AO22-M22),2)</f>
        <v/>
      </c>
      <c r="O22" s="24">
        <f>AT22+MIN(AV22,BA22)-MIN(AR22,BA22)</f>
        <v/>
      </c>
      <c r="P22" s="24">
        <f>ROUND(MAX(0,N(P21)+AS22-O22),2)</f>
        <v/>
      </c>
      <c r="Q22" s="24">
        <f>AX22+MIN(AZ22,BA22)-MIN(AV22,BA22)</f>
        <v/>
      </c>
      <c r="R22" s="24">
        <f>ROUND(MAX(0,N(R21)+AW22-Q22),2)</f>
        <v/>
      </c>
      <c r="S22" s="23">
        <f>C22+E22+G22+I22+K22+M22+O22+Q22</f>
        <v/>
      </c>
      <c r="T22" s="23">
        <f>D22+F22+H22+J22+L22+N22+P22+R22</f>
        <v/>
      </c>
      <c r="U22">
        <f>IF(N(D21)&lt;=0,0,ROUND(N(D21)*$C$6/12,2))</f>
        <v/>
      </c>
      <c r="V22">
        <f>MAX(0,MIN(N($D$6),N(D21)+U22))</f>
        <v/>
      </c>
      <c r="W22">
        <f>MAX(0,N(D21)+U22-V22)</f>
        <v/>
      </c>
      <c r="X22">
        <f>W22</f>
        <v/>
      </c>
      <c r="Y22">
        <f>IF(N(F21)&lt;=0,0,ROUND(N(F21)*$C$7/12,2))</f>
        <v/>
      </c>
      <c r="Z22">
        <f>MAX(0,MIN(N($D$7),N(F21)+Y22))</f>
        <v/>
      </c>
      <c r="AA22">
        <f>MAX(0,N(F21)+Y22-Z22)</f>
        <v/>
      </c>
      <c r="AB22">
        <f>X22+AA22</f>
        <v/>
      </c>
      <c r="AC22">
        <f>IF(N(H21)&lt;=0,0,ROUND(N(H21)*$C$8/12,2))</f>
        <v/>
      </c>
      <c r="AD22">
        <f>MAX(0,MIN(N($D$8),N(H21)+AC22))</f>
        <v/>
      </c>
      <c r="AE22">
        <f>MAX(0,N(H21)+AC22-AD22)</f>
        <v/>
      </c>
      <c r="AF22">
        <f>AB22+AE22</f>
        <v/>
      </c>
      <c r="AG22">
        <f>IF(N(J21)&lt;=0,0,ROUND(N(J21)*$C$9/12,2))</f>
        <v/>
      </c>
      <c r="AH22">
        <f>MAX(0,MIN(N($D$9),N(J21)+AG22))</f>
        <v/>
      </c>
      <c r="AI22">
        <f>MAX(0,N(J21)+AG22-AH22)</f>
        <v/>
      </c>
      <c r="AJ22">
        <f>AF22+AI22</f>
        <v/>
      </c>
      <c r="AK22">
        <f>IF(N(L21)&lt;=0,0,ROUND(N(L21)*$C$10/12,2))</f>
        <v/>
      </c>
      <c r="AL22">
        <f>MAX(0,MIN(N($D$10),N(L21)+AK22))</f>
        <v/>
      </c>
      <c r="AM22">
        <f>MAX(0,N(L21)+AK22-AL22)</f>
        <v/>
      </c>
      <c r="AN22">
        <f>AJ22+AM22</f>
        <v/>
      </c>
      <c r="AO22">
        <f>IF(N(N21)&lt;=0,0,ROUND(N(N21)*$C$11/12,2))</f>
        <v/>
      </c>
      <c r="AP22">
        <f>MAX(0,MIN(N($D$11),N(N21)+AO22))</f>
        <v/>
      </c>
      <c r="AQ22">
        <f>MAX(0,N(N21)+AO22-AP22)</f>
        <v/>
      </c>
      <c r="AR22">
        <f>AN22+AQ22</f>
        <v/>
      </c>
      <c r="AS22">
        <f>IF(N(P21)&lt;=0,0,ROUND(N(P21)*$C$12/12,2))</f>
        <v/>
      </c>
      <c r="AT22">
        <f>MAX(0,MIN(N($D$12),N(P21)+AS22))</f>
        <v/>
      </c>
      <c r="AU22">
        <f>MAX(0,N(P21)+AS22-AT22)</f>
        <v/>
      </c>
      <c r="AV22">
        <f>AR22+AU22</f>
        <v/>
      </c>
      <c r="AW22">
        <f>IF(N(R21)&lt;=0,0,ROUND(N(R21)*$C$13/12,2))</f>
        <v/>
      </c>
      <c r="AX22">
        <f>MAX(0,MIN(N($D$13),N(R21)+AW22))</f>
        <v/>
      </c>
      <c r="AY22">
        <f>MAX(0,N(R21)+AW22-AX22)</f>
        <v/>
      </c>
      <c r="AZ22">
        <f>AV22+AY22</f>
        <v/>
      </c>
      <c r="BA22">
        <f>MAX(0,$I$7-(V22+Z22+AD22+AH22+AL22+AP22+AT22+AX22))</f>
        <v/>
      </c>
    </row>
    <row r="23">
      <c r="A23" t="n">
        <v>6</v>
      </c>
      <c r="B23" s="39">
        <f>EDATE($I$6,5)</f>
        <v/>
      </c>
      <c r="C23" s="40">
        <f>V23+MIN(X23,BA23)</f>
        <v/>
      </c>
      <c r="D23" s="40">
        <f>ROUND(MAX(0,N(D22)+U23-C23),2)</f>
        <v/>
      </c>
      <c r="E23" s="40">
        <f>Z23+MIN(AB23,BA23)-MIN(X23,BA23)</f>
        <v/>
      </c>
      <c r="F23" s="40">
        <f>ROUND(MAX(0,N(F22)+Y23-E23),2)</f>
        <v/>
      </c>
      <c r="G23" s="40">
        <f>AD23+MIN(AF23,BA23)-MIN(AB23,BA23)</f>
        <v/>
      </c>
      <c r="H23" s="40">
        <f>ROUND(MAX(0,N(H22)+AC23-G23),2)</f>
        <v/>
      </c>
      <c r="I23" s="40">
        <f>AH23+MIN(AJ23,BA23)-MIN(AF23,BA23)</f>
        <v/>
      </c>
      <c r="J23" s="40">
        <f>ROUND(MAX(0,N(J22)+AG23-I23),2)</f>
        <v/>
      </c>
      <c r="K23" s="40">
        <f>AL23+MIN(AN23,BA23)-MIN(AJ23,BA23)</f>
        <v/>
      </c>
      <c r="L23" s="40">
        <f>ROUND(MAX(0,N(L22)+AK23-K23),2)</f>
        <v/>
      </c>
      <c r="M23" s="40">
        <f>AP23+MIN(AR23,BA23)-MIN(AN23,BA23)</f>
        <v/>
      </c>
      <c r="N23" s="40">
        <f>ROUND(MAX(0,N(N22)+AO23-M23),2)</f>
        <v/>
      </c>
      <c r="O23" s="40">
        <f>AT23+MIN(AV23,BA23)-MIN(AR23,BA23)</f>
        <v/>
      </c>
      <c r="P23" s="40">
        <f>ROUND(MAX(0,N(P22)+AS23-O23),2)</f>
        <v/>
      </c>
      <c r="Q23" s="40">
        <f>AX23+MIN(AZ23,BA23)-MIN(AV23,BA23)</f>
        <v/>
      </c>
      <c r="R23" s="40">
        <f>ROUND(MAX(0,N(R22)+AW23-Q23),2)</f>
        <v/>
      </c>
      <c r="S23" s="23">
        <f>C23+E23+G23+I23+K23+M23+O23+Q23</f>
        <v/>
      </c>
      <c r="T23" s="23">
        <f>D23+F23+H23+J23+L23+N23+P23+R23</f>
        <v/>
      </c>
      <c r="U23">
        <f>IF(N(D22)&lt;=0,0,ROUND(N(D22)*$C$6/12,2))</f>
        <v/>
      </c>
      <c r="V23">
        <f>MAX(0,MIN(N($D$6),N(D22)+U23))</f>
        <v/>
      </c>
      <c r="W23">
        <f>MAX(0,N(D22)+U23-V23)</f>
        <v/>
      </c>
      <c r="X23">
        <f>W23</f>
        <v/>
      </c>
      <c r="Y23">
        <f>IF(N(F22)&lt;=0,0,ROUND(N(F22)*$C$7/12,2))</f>
        <v/>
      </c>
      <c r="Z23">
        <f>MAX(0,MIN(N($D$7),N(F22)+Y23))</f>
        <v/>
      </c>
      <c r="AA23">
        <f>MAX(0,N(F22)+Y23-Z23)</f>
        <v/>
      </c>
      <c r="AB23">
        <f>X23+AA23</f>
        <v/>
      </c>
      <c r="AC23">
        <f>IF(N(H22)&lt;=0,0,ROUND(N(H22)*$C$8/12,2))</f>
        <v/>
      </c>
      <c r="AD23">
        <f>MAX(0,MIN(N($D$8),N(H22)+AC23))</f>
        <v/>
      </c>
      <c r="AE23">
        <f>MAX(0,N(H22)+AC23-AD23)</f>
        <v/>
      </c>
      <c r="AF23">
        <f>AB23+AE23</f>
        <v/>
      </c>
      <c r="AG23">
        <f>IF(N(J22)&lt;=0,0,ROUND(N(J22)*$C$9/12,2))</f>
        <v/>
      </c>
      <c r="AH23">
        <f>MAX(0,MIN(N($D$9),N(J22)+AG23))</f>
        <v/>
      </c>
      <c r="AI23">
        <f>MAX(0,N(J22)+AG23-AH23)</f>
        <v/>
      </c>
      <c r="AJ23">
        <f>AF23+AI23</f>
        <v/>
      </c>
      <c r="AK23">
        <f>IF(N(L22)&lt;=0,0,ROUND(N(L22)*$C$10/12,2))</f>
        <v/>
      </c>
      <c r="AL23">
        <f>MAX(0,MIN(N($D$10),N(L22)+AK23))</f>
        <v/>
      </c>
      <c r="AM23">
        <f>MAX(0,N(L22)+AK23-AL23)</f>
        <v/>
      </c>
      <c r="AN23">
        <f>AJ23+AM23</f>
        <v/>
      </c>
      <c r="AO23">
        <f>IF(N(N22)&lt;=0,0,ROUND(N(N22)*$C$11/12,2))</f>
        <v/>
      </c>
      <c r="AP23">
        <f>MAX(0,MIN(N($D$11),N(N22)+AO23))</f>
        <v/>
      </c>
      <c r="AQ23">
        <f>MAX(0,N(N22)+AO23-AP23)</f>
        <v/>
      </c>
      <c r="AR23">
        <f>AN23+AQ23</f>
        <v/>
      </c>
      <c r="AS23">
        <f>IF(N(P22)&lt;=0,0,ROUND(N(P22)*$C$12/12,2))</f>
        <v/>
      </c>
      <c r="AT23">
        <f>MAX(0,MIN(N($D$12),N(P22)+AS23))</f>
        <v/>
      </c>
      <c r="AU23">
        <f>MAX(0,N(P22)+AS23-AT23)</f>
        <v/>
      </c>
      <c r="AV23">
        <f>AR23+AU23</f>
        <v/>
      </c>
      <c r="AW23">
        <f>IF(N(R22)&lt;=0,0,ROUND(N(R22)*$C$13/12,2))</f>
        <v/>
      </c>
      <c r="AX23">
        <f>MAX(0,MIN(N($D$13),N(R22)+AW23))</f>
        <v/>
      </c>
      <c r="AY23">
        <f>MAX(0,N(R22)+AW23-AX23)</f>
        <v/>
      </c>
      <c r="AZ23">
        <f>AV23+AY23</f>
        <v/>
      </c>
      <c r="BA23">
        <f>MAX(0,$I$7-(V23+Z23+AD23+AH23+AL23+AP23+AT23+AX23))</f>
        <v/>
      </c>
    </row>
    <row r="24">
      <c r="A24" t="n">
        <v>7</v>
      </c>
      <c r="B24" s="39">
        <f>EDATE($I$6,6)</f>
        <v/>
      </c>
      <c r="C24" s="24">
        <f>V24+MIN(X24,BA24)</f>
        <v/>
      </c>
      <c r="D24" s="24">
        <f>ROUND(MAX(0,N(D23)+U24-C24),2)</f>
        <v/>
      </c>
      <c r="E24" s="24">
        <f>Z24+MIN(AB24,BA24)-MIN(X24,BA24)</f>
        <v/>
      </c>
      <c r="F24" s="24">
        <f>ROUND(MAX(0,N(F23)+Y24-E24),2)</f>
        <v/>
      </c>
      <c r="G24" s="24">
        <f>AD24+MIN(AF24,BA24)-MIN(AB24,BA24)</f>
        <v/>
      </c>
      <c r="H24" s="24">
        <f>ROUND(MAX(0,N(H23)+AC24-G24),2)</f>
        <v/>
      </c>
      <c r="I24" s="24">
        <f>AH24+MIN(AJ24,BA24)-MIN(AF24,BA24)</f>
        <v/>
      </c>
      <c r="J24" s="24">
        <f>ROUND(MAX(0,N(J23)+AG24-I24),2)</f>
        <v/>
      </c>
      <c r="K24" s="24">
        <f>AL24+MIN(AN24,BA24)-MIN(AJ24,BA24)</f>
        <v/>
      </c>
      <c r="L24" s="24">
        <f>ROUND(MAX(0,N(L23)+AK24-K24),2)</f>
        <v/>
      </c>
      <c r="M24" s="24">
        <f>AP24+MIN(AR24,BA24)-MIN(AN24,BA24)</f>
        <v/>
      </c>
      <c r="N24" s="24">
        <f>ROUND(MAX(0,N(N23)+AO24-M24),2)</f>
        <v/>
      </c>
      <c r="O24" s="24">
        <f>AT24+MIN(AV24,BA24)-MIN(AR24,BA24)</f>
        <v/>
      </c>
      <c r="P24" s="24">
        <f>ROUND(MAX(0,N(P23)+AS24-O24),2)</f>
        <v/>
      </c>
      <c r="Q24" s="24">
        <f>AX24+MIN(AZ24,BA24)-MIN(AV24,BA24)</f>
        <v/>
      </c>
      <c r="R24" s="24">
        <f>ROUND(MAX(0,N(R23)+AW24-Q24),2)</f>
        <v/>
      </c>
      <c r="S24" s="23">
        <f>C24+E24+G24+I24+K24+M24+O24+Q24</f>
        <v/>
      </c>
      <c r="T24" s="23">
        <f>D24+F24+H24+J24+L24+N24+P24+R24</f>
        <v/>
      </c>
      <c r="U24">
        <f>IF(N(D23)&lt;=0,0,ROUND(N(D23)*$C$6/12,2))</f>
        <v/>
      </c>
      <c r="V24">
        <f>MAX(0,MIN(N($D$6),N(D23)+U24))</f>
        <v/>
      </c>
      <c r="W24">
        <f>MAX(0,N(D23)+U24-V24)</f>
        <v/>
      </c>
      <c r="X24">
        <f>W24</f>
        <v/>
      </c>
      <c r="Y24">
        <f>IF(N(F23)&lt;=0,0,ROUND(N(F23)*$C$7/12,2))</f>
        <v/>
      </c>
      <c r="Z24">
        <f>MAX(0,MIN(N($D$7),N(F23)+Y24))</f>
        <v/>
      </c>
      <c r="AA24">
        <f>MAX(0,N(F23)+Y24-Z24)</f>
        <v/>
      </c>
      <c r="AB24">
        <f>X24+AA24</f>
        <v/>
      </c>
      <c r="AC24">
        <f>IF(N(H23)&lt;=0,0,ROUND(N(H23)*$C$8/12,2))</f>
        <v/>
      </c>
      <c r="AD24">
        <f>MAX(0,MIN(N($D$8),N(H23)+AC24))</f>
        <v/>
      </c>
      <c r="AE24">
        <f>MAX(0,N(H23)+AC24-AD24)</f>
        <v/>
      </c>
      <c r="AF24">
        <f>AB24+AE24</f>
        <v/>
      </c>
      <c r="AG24">
        <f>IF(N(J23)&lt;=0,0,ROUND(N(J23)*$C$9/12,2))</f>
        <v/>
      </c>
      <c r="AH24">
        <f>MAX(0,MIN(N($D$9),N(J23)+AG24))</f>
        <v/>
      </c>
      <c r="AI24">
        <f>MAX(0,N(J23)+AG24-AH24)</f>
        <v/>
      </c>
      <c r="AJ24">
        <f>AF24+AI24</f>
        <v/>
      </c>
      <c r="AK24">
        <f>IF(N(L23)&lt;=0,0,ROUND(N(L23)*$C$10/12,2))</f>
        <v/>
      </c>
      <c r="AL24">
        <f>MAX(0,MIN(N($D$10),N(L23)+AK24))</f>
        <v/>
      </c>
      <c r="AM24">
        <f>MAX(0,N(L23)+AK24-AL24)</f>
        <v/>
      </c>
      <c r="AN24">
        <f>AJ24+AM24</f>
        <v/>
      </c>
      <c r="AO24">
        <f>IF(N(N23)&lt;=0,0,ROUND(N(N23)*$C$11/12,2))</f>
        <v/>
      </c>
      <c r="AP24">
        <f>MAX(0,MIN(N($D$11),N(N23)+AO24))</f>
        <v/>
      </c>
      <c r="AQ24">
        <f>MAX(0,N(N23)+AO24-AP24)</f>
        <v/>
      </c>
      <c r="AR24">
        <f>AN24+AQ24</f>
        <v/>
      </c>
      <c r="AS24">
        <f>IF(N(P23)&lt;=0,0,ROUND(N(P23)*$C$12/12,2))</f>
        <v/>
      </c>
      <c r="AT24">
        <f>MAX(0,MIN(N($D$12),N(P23)+AS24))</f>
        <v/>
      </c>
      <c r="AU24">
        <f>MAX(0,N(P23)+AS24-AT24)</f>
        <v/>
      </c>
      <c r="AV24">
        <f>AR24+AU24</f>
        <v/>
      </c>
      <c r="AW24">
        <f>IF(N(R23)&lt;=0,0,ROUND(N(R23)*$C$13/12,2))</f>
        <v/>
      </c>
      <c r="AX24">
        <f>MAX(0,MIN(N($D$13),N(R23)+AW24))</f>
        <v/>
      </c>
      <c r="AY24">
        <f>MAX(0,N(R23)+AW24-AX24)</f>
        <v/>
      </c>
      <c r="AZ24">
        <f>AV24+AY24</f>
        <v/>
      </c>
      <c r="BA24">
        <f>MAX(0,$I$7-(V24+Z24+AD24+AH24+AL24+AP24+AT24+AX24))</f>
        <v/>
      </c>
    </row>
    <row r="25">
      <c r="A25" t="n">
        <v>8</v>
      </c>
      <c r="B25" s="39">
        <f>EDATE($I$6,7)</f>
        <v/>
      </c>
      <c r="C25" s="40">
        <f>V25+MIN(X25,BA25)</f>
        <v/>
      </c>
      <c r="D25" s="40">
        <f>ROUND(MAX(0,N(D24)+U25-C25),2)</f>
        <v/>
      </c>
      <c r="E25" s="40">
        <f>Z25+MIN(AB25,BA25)-MIN(X25,BA25)</f>
        <v/>
      </c>
      <c r="F25" s="40">
        <f>ROUND(MAX(0,N(F24)+Y25-E25),2)</f>
        <v/>
      </c>
      <c r="G25" s="40">
        <f>AD25+MIN(AF25,BA25)-MIN(AB25,BA25)</f>
        <v/>
      </c>
      <c r="H25" s="40">
        <f>ROUND(MAX(0,N(H24)+AC25-G25),2)</f>
        <v/>
      </c>
      <c r="I25" s="40">
        <f>AH25+MIN(AJ25,BA25)-MIN(AF25,BA25)</f>
        <v/>
      </c>
      <c r="J25" s="40">
        <f>ROUND(MAX(0,N(J24)+AG25-I25),2)</f>
        <v/>
      </c>
      <c r="K25" s="40">
        <f>AL25+MIN(AN25,BA25)-MIN(AJ25,BA25)</f>
        <v/>
      </c>
      <c r="L25" s="40">
        <f>ROUND(MAX(0,N(L24)+AK25-K25),2)</f>
        <v/>
      </c>
      <c r="M25" s="40">
        <f>AP25+MIN(AR25,BA25)-MIN(AN25,BA25)</f>
        <v/>
      </c>
      <c r="N25" s="40">
        <f>ROUND(MAX(0,N(N24)+AO25-M25),2)</f>
        <v/>
      </c>
      <c r="O25" s="40">
        <f>AT25+MIN(AV25,BA25)-MIN(AR25,BA25)</f>
        <v/>
      </c>
      <c r="P25" s="40">
        <f>ROUND(MAX(0,N(P24)+AS25-O25),2)</f>
        <v/>
      </c>
      <c r="Q25" s="40">
        <f>AX25+MIN(AZ25,BA25)-MIN(AV25,BA25)</f>
        <v/>
      </c>
      <c r="R25" s="40">
        <f>ROUND(MAX(0,N(R24)+AW25-Q25),2)</f>
        <v/>
      </c>
      <c r="S25" s="23">
        <f>C25+E25+G25+I25+K25+M25+O25+Q25</f>
        <v/>
      </c>
      <c r="T25" s="23">
        <f>D25+F25+H25+J25+L25+N25+P25+R25</f>
        <v/>
      </c>
      <c r="U25">
        <f>IF(N(D24)&lt;=0,0,ROUND(N(D24)*$C$6/12,2))</f>
        <v/>
      </c>
      <c r="V25">
        <f>MAX(0,MIN(N($D$6),N(D24)+U25))</f>
        <v/>
      </c>
      <c r="W25">
        <f>MAX(0,N(D24)+U25-V25)</f>
        <v/>
      </c>
      <c r="X25">
        <f>W25</f>
        <v/>
      </c>
      <c r="Y25">
        <f>IF(N(F24)&lt;=0,0,ROUND(N(F24)*$C$7/12,2))</f>
        <v/>
      </c>
      <c r="Z25">
        <f>MAX(0,MIN(N($D$7),N(F24)+Y25))</f>
        <v/>
      </c>
      <c r="AA25">
        <f>MAX(0,N(F24)+Y25-Z25)</f>
        <v/>
      </c>
      <c r="AB25">
        <f>X25+AA25</f>
        <v/>
      </c>
      <c r="AC25">
        <f>IF(N(H24)&lt;=0,0,ROUND(N(H24)*$C$8/12,2))</f>
        <v/>
      </c>
      <c r="AD25">
        <f>MAX(0,MIN(N($D$8),N(H24)+AC25))</f>
        <v/>
      </c>
      <c r="AE25">
        <f>MAX(0,N(H24)+AC25-AD25)</f>
        <v/>
      </c>
      <c r="AF25">
        <f>AB25+AE25</f>
        <v/>
      </c>
      <c r="AG25">
        <f>IF(N(J24)&lt;=0,0,ROUND(N(J24)*$C$9/12,2))</f>
        <v/>
      </c>
      <c r="AH25">
        <f>MAX(0,MIN(N($D$9),N(J24)+AG25))</f>
        <v/>
      </c>
      <c r="AI25">
        <f>MAX(0,N(J24)+AG25-AH25)</f>
        <v/>
      </c>
      <c r="AJ25">
        <f>AF25+AI25</f>
        <v/>
      </c>
      <c r="AK25">
        <f>IF(N(L24)&lt;=0,0,ROUND(N(L24)*$C$10/12,2))</f>
        <v/>
      </c>
      <c r="AL25">
        <f>MAX(0,MIN(N($D$10),N(L24)+AK25))</f>
        <v/>
      </c>
      <c r="AM25">
        <f>MAX(0,N(L24)+AK25-AL25)</f>
        <v/>
      </c>
      <c r="AN25">
        <f>AJ25+AM25</f>
        <v/>
      </c>
      <c r="AO25">
        <f>IF(N(N24)&lt;=0,0,ROUND(N(N24)*$C$11/12,2))</f>
        <v/>
      </c>
      <c r="AP25">
        <f>MAX(0,MIN(N($D$11),N(N24)+AO25))</f>
        <v/>
      </c>
      <c r="AQ25">
        <f>MAX(0,N(N24)+AO25-AP25)</f>
        <v/>
      </c>
      <c r="AR25">
        <f>AN25+AQ25</f>
        <v/>
      </c>
      <c r="AS25">
        <f>IF(N(P24)&lt;=0,0,ROUND(N(P24)*$C$12/12,2))</f>
        <v/>
      </c>
      <c r="AT25">
        <f>MAX(0,MIN(N($D$12),N(P24)+AS25))</f>
        <v/>
      </c>
      <c r="AU25">
        <f>MAX(0,N(P24)+AS25-AT25)</f>
        <v/>
      </c>
      <c r="AV25">
        <f>AR25+AU25</f>
        <v/>
      </c>
      <c r="AW25">
        <f>IF(N(R24)&lt;=0,0,ROUND(N(R24)*$C$13/12,2))</f>
        <v/>
      </c>
      <c r="AX25">
        <f>MAX(0,MIN(N($D$13),N(R24)+AW25))</f>
        <v/>
      </c>
      <c r="AY25">
        <f>MAX(0,N(R24)+AW25-AX25)</f>
        <v/>
      </c>
      <c r="AZ25">
        <f>AV25+AY25</f>
        <v/>
      </c>
      <c r="BA25">
        <f>MAX(0,$I$7-(V25+Z25+AD25+AH25+AL25+AP25+AT25+AX25))</f>
        <v/>
      </c>
    </row>
    <row r="26">
      <c r="A26" t="n">
        <v>9</v>
      </c>
      <c r="B26" s="39">
        <f>EDATE($I$6,8)</f>
        <v/>
      </c>
      <c r="C26" s="24">
        <f>V26+MIN(X26,BA26)</f>
        <v/>
      </c>
      <c r="D26" s="24">
        <f>ROUND(MAX(0,N(D25)+U26-C26),2)</f>
        <v/>
      </c>
      <c r="E26" s="24">
        <f>Z26+MIN(AB26,BA26)-MIN(X26,BA26)</f>
        <v/>
      </c>
      <c r="F26" s="24">
        <f>ROUND(MAX(0,N(F25)+Y26-E26),2)</f>
        <v/>
      </c>
      <c r="G26" s="24">
        <f>AD26+MIN(AF26,BA26)-MIN(AB26,BA26)</f>
        <v/>
      </c>
      <c r="H26" s="24">
        <f>ROUND(MAX(0,N(H25)+AC26-G26),2)</f>
        <v/>
      </c>
      <c r="I26" s="24">
        <f>AH26+MIN(AJ26,BA26)-MIN(AF26,BA26)</f>
        <v/>
      </c>
      <c r="J26" s="24">
        <f>ROUND(MAX(0,N(J25)+AG26-I26),2)</f>
        <v/>
      </c>
      <c r="K26" s="24">
        <f>AL26+MIN(AN26,BA26)-MIN(AJ26,BA26)</f>
        <v/>
      </c>
      <c r="L26" s="24">
        <f>ROUND(MAX(0,N(L25)+AK26-K26),2)</f>
        <v/>
      </c>
      <c r="M26" s="24">
        <f>AP26+MIN(AR26,BA26)-MIN(AN26,BA26)</f>
        <v/>
      </c>
      <c r="N26" s="24">
        <f>ROUND(MAX(0,N(N25)+AO26-M26),2)</f>
        <v/>
      </c>
      <c r="O26" s="24">
        <f>AT26+MIN(AV26,BA26)-MIN(AR26,BA26)</f>
        <v/>
      </c>
      <c r="P26" s="24">
        <f>ROUND(MAX(0,N(P25)+AS26-O26),2)</f>
        <v/>
      </c>
      <c r="Q26" s="24">
        <f>AX26+MIN(AZ26,BA26)-MIN(AV26,BA26)</f>
        <v/>
      </c>
      <c r="R26" s="24">
        <f>ROUND(MAX(0,N(R25)+AW26-Q26),2)</f>
        <v/>
      </c>
      <c r="S26" s="23">
        <f>C26+E26+G26+I26+K26+M26+O26+Q26</f>
        <v/>
      </c>
      <c r="T26" s="23">
        <f>D26+F26+H26+J26+L26+N26+P26+R26</f>
        <v/>
      </c>
      <c r="U26">
        <f>IF(N(D25)&lt;=0,0,ROUND(N(D25)*$C$6/12,2))</f>
        <v/>
      </c>
      <c r="V26">
        <f>MAX(0,MIN(N($D$6),N(D25)+U26))</f>
        <v/>
      </c>
      <c r="W26">
        <f>MAX(0,N(D25)+U26-V26)</f>
        <v/>
      </c>
      <c r="X26">
        <f>W26</f>
        <v/>
      </c>
      <c r="Y26">
        <f>IF(N(F25)&lt;=0,0,ROUND(N(F25)*$C$7/12,2))</f>
        <v/>
      </c>
      <c r="Z26">
        <f>MAX(0,MIN(N($D$7),N(F25)+Y26))</f>
        <v/>
      </c>
      <c r="AA26">
        <f>MAX(0,N(F25)+Y26-Z26)</f>
        <v/>
      </c>
      <c r="AB26">
        <f>X26+AA26</f>
        <v/>
      </c>
      <c r="AC26">
        <f>IF(N(H25)&lt;=0,0,ROUND(N(H25)*$C$8/12,2))</f>
        <v/>
      </c>
      <c r="AD26">
        <f>MAX(0,MIN(N($D$8),N(H25)+AC26))</f>
        <v/>
      </c>
      <c r="AE26">
        <f>MAX(0,N(H25)+AC26-AD26)</f>
        <v/>
      </c>
      <c r="AF26">
        <f>AB26+AE26</f>
        <v/>
      </c>
      <c r="AG26">
        <f>IF(N(J25)&lt;=0,0,ROUND(N(J25)*$C$9/12,2))</f>
        <v/>
      </c>
      <c r="AH26">
        <f>MAX(0,MIN(N($D$9),N(J25)+AG26))</f>
        <v/>
      </c>
      <c r="AI26">
        <f>MAX(0,N(J25)+AG26-AH26)</f>
        <v/>
      </c>
      <c r="AJ26">
        <f>AF26+AI26</f>
        <v/>
      </c>
      <c r="AK26">
        <f>IF(N(L25)&lt;=0,0,ROUND(N(L25)*$C$10/12,2))</f>
        <v/>
      </c>
      <c r="AL26">
        <f>MAX(0,MIN(N($D$10),N(L25)+AK26))</f>
        <v/>
      </c>
      <c r="AM26">
        <f>MAX(0,N(L25)+AK26-AL26)</f>
        <v/>
      </c>
      <c r="AN26">
        <f>AJ26+AM26</f>
        <v/>
      </c>
      <c r="AO26">
        <f>IF(N(N25)&lt;=0,0,ROUND(N(N25)*$C$11/12,2))</f>
        <v/>
      </c>
      <c r="AP26">
        <f>MAX(0,MIN(N($D$11),N(N25)+AO26))</f>
        <v/>
      </c>
      <c r="AQ26">
        <f>MAX(0,N(N25)+AO26-AP26)</f>
        <v/>
      </c>
      <c r="AR26">
        <f>AN26+AQ26</f>
        <v/>
      </c>
      <c r="AS26">
        <f>IF(N(P25)&lt;=0,0,ROUND(N(P25)*$C$12/12,2))</f>
        <v/>
      </c>
      <c r="AT26">
        <f>MAX(0,MIN(N($D$12),N(P25)+AS26))</f>
        <v/>
      </c>
      <c r="AU26">
        <f>MAX(0,N(P25)+AS26-AT26)</f>
        <v/>
      </c>
      <c r="AV26">
        <f>AR26+AU26</f>
        <v/>
      </c>
      <c r="AW26">
        <f>IF(N(R25)&lt;=0,0,ROUND(N(R25)*$C$13/12,2))</f>
        <v/>
      </c>
      <c r="AX26">
        <f>MAX(0,MIN(N($D$13),N(R25)+AW26))</f>
        <v/>
      </c>
      <c r="AY26">
        <f>MAX(0,N(R25)+AW26-AX26)</f>
        <v/>
      </c>
      <c r="AZ26">
        <f>AV26+AY26</f>
        <v/>
      </c>
      <c r="BA26">
        <f>MAX(0,$I$7-(V26+Z26+AD26+AH26+AL26+AP26+AT26+AX26))</f>
        <v/>
      </c>
    </row>
    <row r="27">
      <c r="A27" t="n">
        <v>10</v>
      </c>
      <c r="B27" s="39">
        <f>EDATE($I$6,9)</f>
        <v/>
      </c>
      <c r="C27" s="40">
        <f>V27+MIN(X27,BA27)</f>
        <v/>
      </c>
      <c r="D27" s="40">
        <f>ROUND(MAX(0,N(D26)+U27-C27),2)</f>
        <v/>
      </c>
      <c r="E27" s="40">
        <f>Z27+MIN(AB27,BA27)-MIN(X27,BA27)</f>
        <v/>
      </c>
      <c r="F27" s="40">
        <f>ROUND(MAX(0,N(F26)+Y27-E27),2)</f>
        <v/>
      </c>
      <c r="G27" s="40">
        <f>AD27+MIN(AF27,BA27)-MIN(AB27,BA27)</f>
        <v/>
      </c>
      <c r="H27" s="40">
        <f>ROUND(MAX(0,N(H26)+AC27-G27),2)</f>
        <v/>
      </c>
      <c r="I27" s="40">
        <f>AH27+MIN(AJ27,BA27)-MIN(AF27,BA27)</f>
        <v/>
      </c>
      <c r="J27" s="40">
        <f>ROUND(MAX(0,N(J26)+AG27-I27),2)</f>
        <v/>
      </c>
      <c r="K27" s="40">
        <f>AL27+MIN(AN27,BA27)-MIN(AJ27,BA27)</f>
        <v/>
      </c>
      <c r="L27" s="40">
        <f>ROUND(MAX(0,N(L26)+AK27-K27),2)</f>
        <v/>
      </c>
      <c r="M27" s="40">
        <f>AP27+MIN(AR27,BA27)-MIN(AN27,BA27)</f>
        <v/>
      </c>
      <c r="N27" s="40">
        <f>ROUND(MAX(0,N(N26)+AO27-M27),2)</f>
        <v/>
      </c>
      <c r="O27" s="40">
        <f>AT27+MIN(AV27,BA27)-MIN(AR27,BA27)</f>
        <v/>
      </c>
      <c r="P27" s="40">
        <f>ROUND(MAX(0,N(P26)+AS27-O27),2)</f>
        <v/>
      </c>
      <c r="Q27" s="40">
        <f>AX27+MIN(AZ27,BA27)-MIN(AV27,BA27)</f>
        <v/>
      </c>
      <c r="R27" s="40">
        <f>ROUND(MAX(0,N(R26)+AW27-Q27),2)</f>
        <v/>
      </c>
      <c r="S27" s="23">
        <f>C27+E27+G27+I27+K27+M27+O27+Q27</f>
        <v/>
      </c>
      <c r="T27" s="23">
        <f>D27+F27+H27+J27+L27+N27+P27+R27</f>
        <v/>
      </c>
      <c r="U27">
        <f>IF(N(D26)&lt;=0,0,ROUND(N(D26)*$C$6/12,2))</f>
        <v/>
      </c>
      <c r="V27">
        <f>MAX(0,MIN(N($D$6),N(D26)+U27))</f>
        <v/>
      </c>
      <c r="W27">
        <f>MAX(0,N(D26)+U27-V27)</f>
        <v/>
      </c>
      <c r="X27">
        <f>W27</f>
        <v/>
      </c>
      <c r="Y27">
        <f>IF(N(F26)&lt;=0,0,ROUND(N(F26)*$C$7/12,2))</f>
        <v/>
      </c>
      <c r="Z27">
        <f>MAX(0,MIN(N($D$7),N(F26)+Y27))</f>
        <v/>
      </c>
      <c r="AA27">
        <f>MAX(0,N(F26)+Y27-Z27)</f>
        <v/>
      </c>
      <c r="AB27">
        <f>X27+AA27</f>
        <v/>
      </c>
      <c r="AC27">
        <f>IF(N(H26)&lt;=0,0,ROUND(N(H26)*$C$8/12,2))</f>
        <v/>
      </c>
      <c r="AD27">
        <f>MAX(0,MIN(N($D$8),N(H26)+AC27))</f>
        <v/>
      </c>
      <c r="AE27">
        <f>MAX(0,N(H26)+AC27-AD27)</f>
        <v/>
      </c>
      <c r="AF27">
        <f>AB27+AE27</f>
        <v/>
      </c>
      <c r="AG27">
        <f>IF(N(J26)&lt;=0,0,ROUND(N(J26)*$C$9/12,2))</f>
        <v/>
      </c>
      <c r="AH27">
        <f>MAX(0,MIN(N($D$9),N(J26)+AG27))</f>
        <v/>
      </c>
      <c r="AI27">
        <f>MAX(0,N(J26)+AG27-AH27)</f>
        <v/>
      </c>
      <c r="AJ27">
        <f>AF27+AI27</f>
        <v/>
      </c>
      <c r="AK27">
        <f>IF(N(L26)&lt;=0,0,ROUND(N(L26)*$C$10/12,2))</f>
        <v/>
      </c>
      <c r="AL27">
        <f>MAX(0,MIN(N($D$10),N(L26)+AK27))</f>
        <v/>
      </c>
      <c r="AM27">
        <f>MAX(0,N(L26)+AK27-AL27)</f>
        <v/>
      </c>
      <c r="AN27">
        <f>AJ27+AM27</f>
        <v/>
      </c>
      <c r="AO27">
        <f>IF(N(N26)&lt;=0,0,ROUND(N(N26)*$C$11/12,2))</f>
        <v/>
      </c>
      <c r="AP27">
        <f>MAX(0,MIN(N($D$11),N(N26)+AO27))</f>
        <v/>
      </c>
      <c r="AQ27">
        <f>MAX(0,N(N26)+AO27-AP27)</f>
        <v/>
      </c>
      <c r="AR27">
        <f>AN27+AQ27</f>
        <v/>
      </c>
      <c r="AS27">
        <f>IF(N(P26)&lt;=0,0,ROUND(N(P26)*$C$12/12,2))</f>
        <v/>
      </c>
      <c r="AT27">
        <f>MAX(0,MIN(N($D$12),N(P26)+AS27))</f>
        <v/>
      </c>
      <c r="AU27">
        <f>MAX(0,N(P26)+AS27-AT27)</f>
        <v/>
      </c>
      <c r="AV27">
        <f>AR27+AU27</f>
        <v/>
      </c>
      <c r="AW27">
        <f>IF(N(R26)&lt;=0,0,ROUND(N(R26)*$C$13/12,2))</f>
        <v/>
      </c>
      <c r="AX27">
        <f>MAX(0,MIN(N($D$13),N(R26)+AW27))</f>
        <v/>
      </c>
      <c r="AY27">
        <f>MAX(0,N(R26)+AW27-AX27)</f>
        <v/>
      </c>
      <c r="AZ27">
        <f>AV27+AY27</f>
        <v/>
      </c>
      <c r="BA27">
        <f>MAX(0,$I$7-(V27+Z27+AD27+AH27+AL27+AP27+AT27+AX27))</f>
        <v/>
      </c>
    </row>
    <row r="28">
      <c r="A28" t="n">
        <v>11</v>
      </c>
      <c r="B28" s="39">
        <f>EDATE($I$6,10)</f>
        <v/>
      </c>
      <c r="C28" s="24">
        <f>V28+MIN(X28,BA28)</f>
        <v/>
      </c>
      <c r="D28" s="24">
        <f>ROUND(MAX(0,N(D27)+U28-C28),2)</f>
        <v/>
      </c>
      <c r="E28" s="24">
        <f>Z28+MIN(AB28,BA28)-MIN(X28,BA28)</f>
        <v/>
      </c>
      <c r="F28" s="24">
        <f>ROUND(MAX(0,N(F27)+Y28-E28),2)</f>
        <v/>
      </c>
      <c r="G28" s="24">
        <f>AD28+MIN(AF28,BA28)-MIN(AB28,BA28)</f>
        <v/>
      </c>
      <c r="H28" s="24">
        <f>ROUND(MAX(0,N(H27)+AC28-G28),2)</f>
        <v/>
      </c>
      <c r="I28" s="24">
        <f>AH28+MIN(AJ28,BA28)-MIN(AF28,BA28)</f>
        <v/>
      </c>
      <c r="J28" s="24">
        <f>ROUND(MAX(0,N(J27)+AG28-I28),2)</f>
        <v/>
      </c>
      <c r="K28" s="24">
        <f>AL28+MIN(AN28,BA28)-MIN(AJ28,BA28)</f>
        <v/>
      </c>
      <c r="L28" s="24">
        <f>ROUND(MAX(0,N(L27)+AK28-K28),2)</f>
        <v/>
      </c>
      <c r="M28" s="24">
        <f>AP28+MIN(AR28,BA28)-MIN(AN28,BA28)</f>
        <v/>
      </c>
      <c r="N28" s="24">
        <f>ROUND(MAX(0,N(N27)+AO28-M28),2)</f>
        <v/>
      </c>
      <c r="O28" s="24">
        <f>AT28+MIN(AV28,BA28)-MIN(AR28,BA28)</f>
        <v/>
      </c>
      <c r="P28" s="24">
        <f>ROUND(MAX(0,N(P27)+AS28-O28),2)</f>
        <v/>
      </c>
      <c r="Q28" s="24">
        <f>AX28+MIN(AZ28,BA28)-MIN(AV28,BA28)</f>
        <v/>
      </c>
      <c r="R28" s="24">
        <f>ROUND(MAX(0,N(R27)+AW28-Q28),2)</f>
        <v/>
      </c>
      <c r="S28" s="23">
        <f>C28+E28+G28+I28+K28+M28+O28+Q28</f>
        <v/>
      </c>
      <c r="T28" s="23">
        <f>D28+F28+H28+J28+L28+N28+P28+R28</f>
        <v/>
      </c>
      <c r="U28">
        <f>IF(N(D27)&lt;=0,0,ROUND(N(D27)*$C$6/12,2))</f>
        <v/>
      </c>
      <c r="V28">
        <f>MAX(0,MIN(N($D$6),N(D27)+U28))</f>
        <v/>
      </c>
      <c r="W28">
        <f>MAX(0,N(D27)+U28-V28)</f>
        <v/>
      </c>
      <c r="X28">
        <f>W28</f>
        <v/>
      </c>
      <c r="Y28">
        <f>IF(N(F27)&lt;=0,0,ROUND(N(F27)*$C$7/12,2))</f>
        <v/>
      </c>
      <c r="Z28">
        <f>MAX(0,MIN(N($D$7),N(F27)+Y28))</f>
        <v/>
      </c>
      <c r="AA28">
        <f>MAX(0,N(F27)+Y28-Z28)</f>
        <v/>
      </c>
      <c r="AB28">
        <f>X28+AA28</f>
        <v/>
      </c>
      <c r="AC28">
        <f>IF(N(H27)&lt;=0,0,ROUND(N(H27)*$C$8/12,2))</f>
        <v/>
      </c>
      <c r="AD28">
        <f>MAX(0,MIN(N($D$8),N(H27)+AC28))</f>
        <v/>
      </c>
      <c r="AE28">
        <f>MAX(0,N(H27)+AC28-AD28)</f>
        <v/>
      </c>
      <c r="AF28">
        <f>AB28+AE28</f>
        <v/>
      </c>
      <c r="AG28">
        <f>IF(N(J27)&lt;=0,0,ROUND(N(J27)*$C$9/12,2))</f>
        <v/>
      </c>
      <c r="AH28">
        <f>MAX(0,MIN(N($D$9),N(J27)+AG28))</f>
        <v/>
      </c>
      <c r="AI28">
        <f>MAX(0,N(J27)+AG28-AH28)</f>
        <v/>
      </c>
      <c r="AJ28">
        <f>AF28+AI28</f>
        <v/>
      </c>
      <c r="AK28">
        <f>IF(N(L27)&lt;=0,0,ROUND(N(L27)*$C$10/12,2))</f>
        <v/>
      </c>
      <c r="AL28">
        <f>MAX(0,MIN(N($D$10),N(L27)+AK28))</f>
        <v/>
      </c>
      <c r="AM28">
        <f>MAX(0,N(L27)+AK28-AL28)</f>
        <v/>
      </c>
      <c r="AN28">
        <f>AJ28+AM28</f>
        <v/>
      </c>
      <c r="AO28">
        <f>IF(N(N27)&lt;=0,0,ROUND(N(N27)*$C$11/12,2))</f>
        <v/>
      </c>
      <c r="AP28">
        <f>MAX(0,MIN(N($D$11),N(N27)+AO28))</f>
        <v/>
      </c>
      <c r="AQ28">
        <f>MAX(0,N(N27)+AO28-AP28)</f>
        <v/>
      </c>
      <c r="AR28">
        <f>AN28+AQ28</f>
        <v/>
      </c>
      <c r="AS28">
        <f>IF(N(P27)&lt;=0,0,ROUND(N(P27)*$C$12/12,2))</f>
        <v/>
      </c>
      <c r="AT28">
        <f>MAX(0,MIN(N($D$12),N(P27)+AS28))</f>
        <v/>
      </c>
      <c r="AU28">
        <f>MAX(0,N(P27)+AS28-AT28)</f>
        <v/>
      </c>
      <c r="AV28">
        <f>AR28+AU28</f>
        <v/>
      </c>
      <c r="AW28">
        <f>IF(N(R27)&lt;=0,0,ROUND(N(R27)*$C$13/12,2))</f>
        <v/>
      </c>
      <c r="AX28">
        <f>MAX(0,MIN(N($D$13),N(R27)+AW28))</f>
        <v/>
      </c>
      <c r="AY28">
        <f>MAX(0,N(R27)+AW28-AX28)</f>
        <v/>
      </c>
      <c r="AZ28">
        <f>AV28+AY28</f>
        <v/>
      </c>
      <c r="BA28">
        <f>MAX(0,$I$7-(V28+Z28+AD28+AH28+AL28+AP28+AT28+AX28))</f>
        <v/>
      </c>
    </row>
    <row r="29">
      <c r="A29" t="n">
        <v>12</v>
      </c>
      <c r="B29" s="39">
        <f>EDATE($I$6,11)</f>
        <v/>
      </c>
      <c r="C29" s="40">
        <f>V29+MIN(X29,BA29)</f>
        <v/>
      </c>
      <c r="D29" s="40">
        <f>ROUND(MAX(0,N(D28)+U29-C29),2)</f>
        <v/>
      </c>
      <c r="E29" s="40">
        <f>Z29+MIN(AB29,BA29)-MIN(X29,BA29)</f>
        <v/>
      </c>
      <c r="F29" s="40">
        <f>ROUND(MAX(0,N(F28)+Y29-E29),2)</f>
        <v/>
      </c>
      <c r="G29" s="40">
        <f>AD29+MIN(AF29,BA29)-MIN(AB29,BA29)</f>
        <v/>
      </c>
      <c r="H29" s="40">
        <f>ROUND(MAX(0,N(H28)+AC29-G29),2)</f>
        <v/>
      </c>
      <c r="I29" s="40">
        <f>AH29+MIN(AJ29,BA29)-MIN(AF29,BA29)</f>
        <v/>
      </c>
      <c r="J29" s="40">
        <f>ROUND(MAX(0,N(J28)+AG29-I29),2)</f>
        <v/>
      </c>
      <c r="K29" s="40">
        <f>AL29+MIN(AN29,BA29)-MIN(AJ29,BA29)</f>
        <v/>
      </c>
      <c r="L29" s="40">
        <f>ROUND(MAX(0,N(L28)+AK29-K29),2)</f>
        <v/>
      </c>
      <c r="M29" s="40">
        <f>AP29+MIN(AR29,BA29)-MIN(AN29,BA29)</f>
        <v/>
      </c>
      <c r="N29" s="40">
        <f>ROUND(MAX(0,N(N28)+AO29-M29),2)</f>
        <v/>
      </c>
      <c r="O29" s="40">
        <f>AT29+MIN(AV29,BA29)-MIN(AR29,BA29)</f>
        <v/>
      </c>
      <c r="P29" s="40">
        <f>ROUND(MAX(0,N(P28)+AS29-O29),2)</f>
        <v/>
      </c>
      <c r="Q29" s="40">
        <f>AX29+MIN(AZ29,BA29)-MIN(AV29,BA29)</f>
        <v/>
      </c>
      <c r="R29" s="40">
        <f>ROUND(MAX(0,N(R28)+AW29-Q29),2)</f>
        <v/>
      </c>
      <c r="S29" s="23">
        <f>C29+E29+G29+I29+K29+M29+O29+Q29</f>
        <v/>
      </c>
      <c r="T29" s="23">
        <f>D29+F29+H29+J29+L29+N29+P29+R29</f>
        <v/>
      </c>
      <c r="U29">
        <f>IF(N(D28)&lt;=0,0,ROUND(N(D28)*$C$6/12,2))</f>
        <v/>
      </c>
      <c r="V29">
        <f>MAX(0,MIN(N($D$6),N(D28)+U29))</f>
        <v/>
      </c>
      <c r="W29">
        <f>MAX(0,N(D28)+U29-V29)</f>
        <v/>
      </c>
      <c r="X29">
        <f>W29</f>
        <v/>
      </c>
      <c r="Y29">
        <f>IF(N(F28)&lt;=0,0,ROUND(N(F28)*$C$7/12,2))</f>
        <v/>
      </c>
      <c r="Z29">
        <f>MAX(0,MIN(N($D$7),N(F28)+Y29))</f>
        <v/>
      </c>
      <c r="AA29">
        <f>MAX(0,N(F28)+Y29-Z29)</f>
        <v/>
      </c>
      <c r="AB29">
        <f>X29+AA29</f>
        <v/>
      </c>
      <c r="AC29">
        <f>IF(N(H28)&lt;=0,0,ROUND(N(H28)*$C$8/12,2))</f>
        <v/>
      </c>
      <c r="AD29">
        <f>MAX(0,MIN(N($D$8),N(H28)+AC29))</f>
        <v/>
      </c>
      <c r="AE29">
        <f>MAX(0,N(H28)+AC29-AD29)</f>
        <v/>
      </c>
      <c r="AF29">
        <f>AB29+AE29</f>
        <v/>
      </c>
      <c r="AG29">
        <f>IF(N(J28)&lt;=0,0,ROUND(N(J28)*$C$9/12,2))</f>
        <v/>
      </c>
      <c r="AH29">
        <f>MAX(0,MIN(N($D$9),N(J28)+AG29))</f>
        <v/>
      </c>
      <c r="AI29">
        <f>MAX(0,N(J28)+AG29-AH29)</f>
        <v/>
      </c>
      <c r="AJ29">
        <f>AF29+AI29</f>
        <v/>
      </c>
      <c r="AK29">
        <f>IF(N(L28)&lt;=0,0,ROUND(N(L28)*$C$10/12,2))</f>
        <v/>
      </c>
      <c r="AL29">
        <f>MAX(0,MIN(N($D$10),N(L28)+AK29))</f>
        <v/>
      </c>
      <c r="AM29">
        <f>MAX(0,N(L28)+AK29-AL29)</f>
        <v/>
      </c>
      <c r="AN29">
        <f>AJ29+AM29</f>
        <v/>
      </c>
      <c r="AO29">
        <f>IF(N(N28)&lt;=0,0,ROUND(N(N28)*$C$11/12,2))</f>
        <v/>
      </c>
      <c r="AP29">
        <f>MAX(0,MIN(N($D$11),N(N28)+AO29))</f>
        <v/>
      </c>
      <c r="AQ29">
        <f>MAX(0,N(N28)+AO29-AP29)</f>
        <v/>
      </c>
      <c r="AR29">
        <f>AN29+AQ29</f>
        <v/>
      </c>
      <c r="AS29">
        <f>IF(N(P28)&lt;=0,0,ROUND(N(P28)*$C$12/12,2))</f>
        <v/>
      </c>
      <c r="AT29">
        <f>MAX(0,MIN(N($D$12),N(P28)+AS29))</f>
        <v/>
      </c>
      <c r="AU29">
        <f>MAX(0,N(P28)+AS29-AT29)</f>
        <v/>
      </c>
      <c r="AV29">
        <f>AR29+AU29</f>
        <v/>
      </c>
      <c r="AW29">
        <f>IF(N(R28)&lt;=0,0,ROUND(N(R28)*$C$13/12,2))</f>
        <v/>
      </c>
      <c r="AX29">
        <f>MAX(0,MIN(N($D$13),N(R28)+AW29))</f>
        <v/>
      </c>
      <c r="AY29">
        <f>MAX(0,N(R28)+AW29-AX29)</f>
        <v/>
      </c>
      <c r="AZ29">
        <f>AV29+AY29</f>
        <v/>
      </c>
      <c r="BA29">
        <f>MAX(0,$I$7-(V29+Z29+AD29+AH29+AL29+AP29+AT29+AX29))</f>
        <v/>
      </c>
    </row>
    <row r="30">
      <c r="A30" t="n">
        <v>13</v>
      </c>
      <c r="B30" s="39">
        <f>EDATE($I$6,12)</f>
        <v/>
      </c>
      <c r="C30" s="24">
        <f>V30+MIN(X30,BA30)</f>
        <v/>
      </c>
      <c r="D30" s="24">
        <f>ROUND(MAX(0,N(D29)+U30-C30),2)</f>
        <v/>
      </c>
      <c r="E30" s="24">
        <f>Z30+MIN(AB30,BA30)-MIN(X30,BA30)</f>
        <v/>
      </c>
      <c r="F30" s="24">
        <f>ROUND(MAX(0,N(F29)+Y30-E30),2)</f>
        <v/>
      </c>
      <c r="G30" s="24">
        <f>AD30+MIN(AF30,BA30)-MIN(AB30,BA30)</f>
        <v/>
      </c>
      <c r="H30" s="24">
        <f>ROUND(MAX(0,N(H29)+AC30-G30),2)</f>
        <v/>
      </c>
      <c r="I30" s="24">
        <f>AH30+MIN(AJ30,BA30)-MIN(AF30,BA30)</f>
        <v/>
      </c>
      <c r="J30" s="24">
        <f>ROUND(MAX(0,N(J29)+AG30-I30),2)</f>
        <v/>
      </c>
      <c r="K30" s="24">
        <f>AL30+MIN(AN30,BA30)-MIN(AJ30,BA30)</f>
        <v/>
      </c>
      <c r="L30" s="24">
        <f>ROUND(MAX(0,N(L29)+AK30-K30),2)</f>
        <v/>
      </c>
      <c r="M30" s="24">
        <f>AP30+MIN(AR30,BA30)-MIN(AN30,BA30)</f>
        <v/>
      </c>
      <c r="N30" s="24">
        <f>ROUND(MAX(0,N(N29)+AO30-M30),2)</f>
        <v/>
      </c>
      <c r="O30" s="24">
        <f>AT30+MIN(AV30,BA30)-MIN(AR30,BA30)</f>
        <v/>
      </c>
      <c r="P30" s="24">
        <f>ROUND(MAX(0,N(P29)+AS30-O30),2)</f>
        <v/>
      </c>
      <c r="Q30" s="24">
        <f>AX30+MIN(AZ30,BA30)-MIN(AV30,BA30)</f>
        <v/>
      </c>
      <c r="R30" s="24">
        <f>ROUND(MAX(0,N(R29)+AW30-Q30),2)</f>
        <v/>
      </c>
      <c r="S30" s="23">
        <f>C30+E30+G30+I30+K30+M30+O30+Q30</f>
        <v/>
      </c>
      <c r="T30" s="23">
        <f>D30+F30+H30+J30+L30+N30+P30+R30</f>
        <v/>
      </c>
      <c r="U30">
        <f>IF(N(D29)&lt;=0,0,ROUND(N(D29)*$C$6/12,2))</f>
        <v/>
      </c>
      <c r="V30">
        <f>MAX(0,MIN(N($D$6),N(D29)+U30))</f>
        <v/>
      </c>
      <c r="W30">
        <f>MAX(0,N(D29)+U30-V30)</f>
        <v/>
      </c>
      <c r="X30">
        <f>W30</f>
        <v/>
      </c>
      <c r="Y30">
        <f>IF(N(F29)&lt;=0,0,ROUND(N(F29)*$C$7/12,2))</f>
        <v/>
      </c>
      <c r="Z30">
        <f>MAX(0,MIN(N($D$7),N(F29)+Y30))</f>
        <v/>
      </c>
      <c r="AA30">
        <f>MAX(0,N(F29)+Y30-Z30)</f>
        <v/>
      </c>
      <c r="AB30">
        <f>X30+AA30</f>
        <v/>
      </c>
      <c r="AC30">
        <f>IF(N(H29)&lt;=0,0,ROUND(N(H29)*$C$8/12,2))</f>
        <v/>
      </c>
      <c r="AD30">
        <f>MAX(0,MIN(N($D$8),N(H29)+AC30))</f>
        <v/>
      </c>
      <c r="AE30">
        <f>MAX(0,N(H29)+AC30-AD30)</f>
        <v/>
      </c>
      <c r="AF30">
        <f>AB30+AE30</f>
        <v/>
      </c>
      <c r="AG30">
        <f>IF(N(J29)&lt;=0,0,ROUND(N(J29)*$C$9/12,2))</f>
        <v/>
      </c>
      <c r="AH30">
        <f>MAX(0,MIN(N($D$9),N(J29)+AG30))</f>
        <v/>
      </c>
      <c r="AI30">
        <f>MAX(0,N(J29)+AG30-AH30)</f>
        <v/>
      </c>
      <c r="AJ30">
        <f>AF30+AI30</f>
        <v/>
      </c>
      <c r="AK30">
        <f>IF(N(L29)&lt;=0,0,ROUND(N(L29)*$C$10/12,2))</f>
        <v/>
      </c>
      <c r="AL30">
        <f>MAX(0,MIN(N($D$10),N(L29)+AK30))</f>
        <v/>
      </c>
      <c r="AM30">
        <f>MAX(0,N(L29)+AK30-AL30)</f>
        <v/>
      </c>
      <c r="AN30">
        <f>AJ30+AM30</f>
        <v/>
      </c>
      <c r="AO30">
        <f>IF(N(N29)&lt;=0,0,ROUND(N(N29)*$C$11/12,2))</f>
        <v/>
      </c>
      <c r="AP30">
        <f>MAX(0,MIN(N($D$11),N(N29)+AO30))</f>
        <v/>
      </c>
      <c r="AQ30">
        <f>MAX(0,N(N29)+AO30-AP30)</f>
        <v/>
      </c>
      <c r="AR30">
        <f>AN30+AQ30</f>
        <v/>
      </c>
      <c r="AS30">
        <f>IF(N(P29)&lt;=0,0,ROUND(N(P29)*$C$12/12,2))</f>
        <v/>
      </c>
      <c r="AT30">
        <f>MAX(0,MIN(N($D$12),N(P29)+AS30))</f>
        <v/>
      </c>
      <c r="AU30">
        <f>MAX(0,N(P29)+AS30-AT30)</f>
        <v/>
      </c>
      <c r="AV30">
        <f>AR30+AU30</f>
        <v/>
      </c>
      <c r="AW30">
        <f>IF(N(R29)&lt;=0,0,ROUND(N(R29)*$C$13/12,2))</f>
        <v/>
      </c>
      <c r="AX30">
        <f>MAX(0,MIN(N($D$13),N(R29)+AW30))</f>
        <v/>
      </c>
      <c r="AY30">
        <f>MAX(0,N(R29)+AW30-AX30)</f>
        <v/>
      </c>
      <c r="AZ30">
        <f>AV30+AY30</f>
        <v/>
      </c>
      <c r="BA30">
        <f>MAX(0,$I$7-(V30+Z30+AD30+AH30+AL30+AP30+AT30+AX30))</f>
        <v/>
      </c>
    </row>
    <row r="31">
      <c r="A31" t="n">
        <v>14</v>
      </c>
      <c r="B31" s="39">
        <f>EDATE($I$6,13)</f>
        <v/>
      </c>
      <c r="C31" s="40">
        <f>V31+MIN(X31,BA31)</f>
        <v/>
      </c>
      <c r="D31" s="40">
        <f>ROUND(MAX(0,N(D30)+U31-C31),2)</f>
        <v/>
      </c>
      <c r="E31" s="40">
        <f>Z31+MIN(AB31,BA31)-MIN(X31,BA31)</f>
        <v/>
      </c>
      <c r="F31" s="40">
        <f>ROUND(MAX(0,N(F30)+Y31-E31),2)</f>
        <v/>
      </c>
      <c r="G31" s="40">
        <f>AD31+MIN(AF31,BA31)-MIN(AB31,BA31)</f>
        <v/>
      </c>
      <c r="H31" s="40">
        <f>ROUND(MAX(0,N(H30)+AC31-G31),2)</f>
        <v/>
      </c>
      <c r="I31" s="40">
        <f>AH31+MIN(AJ31,BA31)-MIN(AF31,BA31)</f>
        <v/>
      </c>
      <c r="J31" s="40">
        <f>ROUND(MAX(0,N(J30)+AG31-I31),2)</f>
        <v/>
      </c>
      <c r="K31" s="40">
        <f>AL31+MIN(AN31,BA31)-MIN(AJ31,BA31)</f>
        <v/>
      </c>
      <c r="L31" s="40">
        <f>ROUND(MAX(0,N(L30)+AK31-K31),2)</f>
        <v/>
      </c>
      <c r="M31" s="40">
        <f>AP31+MIN(AR31,BA31)-MIN(AN31,BA31)</f>
        <v/>
      </c>
      <c r="N31" s="40">
        <f>ROUND(MAX(0,N(N30)+AO31-M31),2)</f>
        <v/>
      </c>
      <c r="O31" s="40">
        <f>AT31+MIN(AV31,BA31)-MIN(AR31,BA31)</f>
        <v/>
      </c>
      <c r="P31" s="40">
        <f>ROUND(MAX(0,N(P30)+AS31-O31),2)</f>
        <v/>
      </c>
      <c r="Q31" s="40">
        <f>AX31+MIN(AZ31,BA31)-MIN(AV31,BA31)</f>
        <v/>
      </c>
      <c r="R31" s="40">
        <f>ROUND(MAX(0,N(R30)+AW31-Q31),2)</f>
        <v/>
      </c>
      <c r="S31" s="23">
        <f>C31+E31+G31+I31+K31+M31+O31+Q31</f>
        <v/>
      </c>
      <c r="T31" s="23">
        <f>D31+F31+H31+J31+L31+N31+P31+R31</f>
        <v/>
      </c>
      <c r="U31">
        <f>IF(N(D30)&lt;=0,0,ROUND(N(D30)*$C$6/12,2))</f>
        <v/>
      </c>
      <c r="V31">
        <f>MAX(0,MIN(N($D$6),N(D30)+U31))</f>
        <v/>
      </c>
      <c r="W31">
        <f>MAX(0,N(D30)+U31-V31)</f>
        <v/>
      </c>
      <c r="X31">
        <f>W31</f>
        <v/>
      </c>
      <c r="Y31">
        <f>IF(N(F30)&lt;=0,0,ROUND(N(F30)*$C$7/12,2))</f>
        <v/>
      </c>
      <c r="Z31">
        <f>MAX(0,MIN(N($D$7),N(F30)+Y31))</f>
        <v/>
      </c>
      <c r="AA31">
        <f>MAX(0,N(F30)+Y31-Z31)</f>
        <v/>
      </c>
      <c r="AB31">
        <f>X31+AA31</f>
        <v/>
      </c>
      <c r="AC31">
        <f>IF(N(H30)&lt;=0,0,ROUND(N(H30)*$C$8/12,2))</f>
        <v/>
      </c>
      <c r="AD31">
        <f>MAX(0,MIN(N($D$8),N(H30)+AC31))</f>
        <v/>
      </c>
      <c r="AE31">
        <f>MAX(0,N(H30)+AC31-AD31)</f>
        <v/>
      </c>
      <c r="AF31">
        <f>AB31+AE31</f>
        <v/>
      </c>
      <c r="AG31">
        <f>IF(N(J30)&lt;=0,0,ROUND(N(J30)*$C$9/12,2))</f>
        <v/>
      </c>
      <c r="AH31">
        <f>MAX(0,MIN(N($D$9),N(J30)+AG31))</f>
        <v/>
      </c>
      <c r="AI31">
        <f>MAX(0,N(J30)+AG31-AH31)</f>
        <v/>
      </c>
      <c r="AJ31">
        <f>AF31+AI31</f>
        <v/>
      </c>
      <c r="AK31">
        <f>IF(N(L30)&lt;=0,0,ROUND(N(L30)*$C$10/12,2))</f>
        <v/>
      </c>
      <c r="AL31">
        <f>MAX(0,MIN(N($D$10),N(L30)+AK31))</f>
        <v/>
      </c>
      <c r="AM31">
        <f>MAX(0,N(L30)+AK31-AL31)</f>
        <v/>
      </c>
      <c r="AN31">
        <f>AJ31+AM31</f>
        <v/>
      </c>
      <c r="AO31">
        <f>IF(N(N30)&lt;=0,0,ROUND(N(N30)*$C$11/12,2))</f>
        <v/>
      </c>
      <c r="AP31">
        <f>MAX(0,MIN(N($D$11),N(N30)+AO31))</f>
        <v/>
      </c>
      <c r="AQ31">
        <f>MAX(0,N(N30)+AO31-AP31)</f>
        <v/>
      </c>
      <c r="AR31">
        <f>AN31+AQ31</f>
        <v/>
      </c>
      <c r="AS31">
        <f>IF(N(P30)&lt;=0,0,ROUND(N(P30)*$C$12/12,2))</f>
        <v/>
      </c>
      <c r="AT31">
        <f>MAX(0,MIN(N($D$12),N(P30)+AS31))</f>
        <v/>
      </c>
      <c r="AU31">
        <f>MAX(0,N(P30)+AS31-AT31)</f>
        <v/>
      </c>
      <c r="AV31">
        <f>AR31+AU31</f>
        <v/>
      </c>
      <c r="AW31">
        <f>IF(N(R30)&lt;=0,0,ROUND(N(R30)*$C$13/12,2))</f>
        <v/>
      </c>
      <c r="AX31">
        <f>MAX(0,MIN(N($D$13),N(R30)+AW31))</f>
        <v/>
      </c>
      <c r="AY31">
        <f>MAX(0,N(R30)+AW31-AX31)</f>
        <v/>
      </c>
      <c r="AZ31">
        <f>AV31+AY31</f>
        <v/>
      </c>
      <c r="BA31">
        <f>MAX(0,$I$7-(V31+Z31+AD31+AH31+AL31+AP31+AT31+AX31))</f>
        <v/>
      </c>
    </row>
    <row r="32">
      <c r="A32" t="n">
        <v>15</v>
      </c>
      <c r="B32" s="39">
        <f>EDATE($I$6,14)</f>
        <v/>
      </c>
      <c r="C32" s="24">
        <f>V32+MIN(X32,BA32)</f>
        <v/>
      </c>
      <c r="D32" s="24">
        <f>ROUND(MAX(0,N(D31)+U32-C32),2)</f>
        <v/>
      </c>
      <c r="E32" s="24">
        <f>Z32+MIN(AB32,BA32)-MIN(X32,BA32)</f>
        <v/>
      </c>
      <c r="F32" s="24">
        <f>ROUND(MAX(0,N(F31)+Y32-E32),2)</f>
        <v/>
      </c>
      <c r="G32" s="24">
        <f>AD32+MIN(AF32,BA32)-MIN(AB32,BA32)</f>
        <v/>
      </c>
      <c r="H32" s="24">
        <f>ROUND(MAX(0,N(H31)+AC32-G32),2)</f>
        <v/>
      </c>
      <c r="I32" s="24">
        <f>AH32+MIN(AJ32,BA32)-MIN(AF32,BA32)</f>
        <v/>
      </c>
      <c r="J32" s="24">
        <f>ROUND(MAX(0,N(J31)+AG32-I32),2)</f>
        <v/>
      </c>
      <c r="K32" s="24">
        <f>AL32+MIN(AN32,BA32)-MIN(AJ32,BA32)</f>
        <v/>
      </c>
      <c r="L32" s="24">
        <f>ROUND(MAX(0,N(L31)+AK32-K32),2)</f>
        <v/>
      </c>
      <c r="M32" s="24">
        <f>AP32+MIN(AR32,BA32)-MIN(AN32,BA32)</f>
        <v/>
      </c>
      <c r="N32" s="24">
        <f>ROUND(MAX(0,N(N31)+AO32-M32),2)</f>
        <v/>
      </c>
      <c r="O32" s="24">
        <f>AT32+MIN(AV32,BA32)-MIN(AR32,BA32)</f>
        <v/>
      </c>
      <c r="P32" s="24">
        <f>ROUND(MAX(0,N(P31)+AS32-O32),2)</f>
        <v/>
      </c>
      <c r="Q32" s="24">
        <f>AX32+MIN(AZ32,BA32)-MIN(AV32,BA32)</f>
        <v/>
      </c>
      <c r="R32" s="24">
        <f>ROUND(MAX(0,N(R31)+AW32-Q32),2)</f>
        <v/>
      </c>
      <c r="S32" s="23">
        <f>C32+E32+G32+I32+K32+M32+O32+Q32</f>
        <v/>
      </c>
      <c r="T32" s="23">
        <f>D32+F32+H32+J32+L32+N32+P32+R32</f>
        <v/>
      </c>
      <c r="U32">
        <f>IF(N(D31)&lt;=0,0,ROUND(N(D31)*$C$6/12,2))</f>
        <v/>
      </c>
      <c r="V32">
        <f>MAX(0,MIN(N($D$6),N(D31)+U32))</f>
        <v/>
      </c>
      <c r="W32">
        <f>MAX(0,N(D31)+U32-V32)</f>
        <v/>
      </c>
      <c r="X32">
        <f>W32</f>
        <v/>
      </c>
      <c r="Y32">
        <f>IF(N(F31)&lt;=0,0,ROUND(N(F31)*$C$7/12,2))</f>
        <v/>
      </c>
      <c r="Z32">
        <f>MAX(0,MIN(N($D$7),N(F31)+Y32))</f>
        <v/>
      </c>
      <c r="AA32">
        <f>MAX(0,N(F31)+Y32-Z32)</f>
        <v/>
      </c>
      <c r="AB32">
        <f>X32+AA32</f>
        <v/>
      </c>
      <c r="AC32">
        <f>IF(N(H31)&lt;=0,0,ROUND(N(H31)*$C$8/12,2))</f>
        <v/>
      </c>
      <c r="AD32">
        <f>MAX(0,MIN(N($D$8),N(H31)+AC32))</f>
        <v/>
      </c>
      <c r="AE32">
        <f>MAX(0,N(H31)+AC32-AD32)</f>
        <v/>
      </c>
      <c r="AF32">
        <f>AB32+AE32</f>
        <v/>
      </c>
      <c r="AG32">
        <f>IF(N(J31)&lt;=0,0,ROUND(N(J31)*$C$9/12,2))</f>
        <v/>
      </c>
      <c r="AH32">
        <f>MAX(0,MIN(N($D$9),N(J31)+AG32))</f>
        <v/>
      </c>
      <c r="AI32">
        <f>MAX(0,N(J31)+AG32-AH32)</f>
        <v/>
      </c>
      <c r="AJ32">
        <f>AF32+AI32</f>
        <v/>
      </c>
      <c r="AK32">
        <f>IF(N(L31)&lt;=0,0,ROUND(N(L31)*$C$10/12,2))</f>
        <v/>
      </c>
      <c r="AL32">
        <f>MAX(0,MIN(N($D$10),N(L31)+AK32))</f>
        <v/>
      </c>
      <c r="AM32">
        <f>MAX(0,N(L31)+AK32-AL32)</f>
        <v/>
      </c>
      <c r="AN32">
        <f>AJ32+AM32</f>
        <v/>
      </c>
      <c r="AO32">
        <f>IF(N(N31)&lt;=0,0,ROUND(N(N31)*$C$11/12,2))</f>
        <v/>
      </c>
      <c r="AP32">
        <f>MAX(0,MIN(N($D$11),N(N31)+AO32))</f>
        <v/>
      </c>
      <c r="AQ32">
        <f>MAX(0,N(N31)+AO32-AP32)</f>
        <v/>
      </c>
      <c r="AR32">
        <f>AN32+AQ32</f>
        <v/>
      </c>
      <c r="AS32">
        <f>IF(N(P31)&lt;=0,0,ROUND(N(P31)*$C$12/12,2))</f>
        <v/>
      </c>
      <c r="AT32">
        <f>MAX(0,MIN(N($D$12),N(P31)+AS32))</f>
        <v/>
      </c>
      <c r="AU32">
        <f>MAX(0,N(P31)+AS32-AT32)</f>
        <v/>
      </c>
      <c r="AV32">
        <f>AR32+AU32</f>
        <v/>
      </c>
      <c r="AW32">
        <f>IF(N(R31)&lt;=0,0,ROUND(N(R31)*$C$13/12,2))</f>
        <v/>
      </c>
      <c r="AX32">
        <f>MAX(0,MIN(N($D$13),N(R31)+AW32))</f>
        <v/>
      </c>
      <c r="AY32">
        <f>MAX(0,N(R31)+AW32-AX32)</f>
        <v/>
      </c>
      <c r="AZ32">
        <f>AV32+AY32</f>
        <v/>
      </c>
      <c r="BA32">
        <f>MAX(0,$I$7-(V32+Z32+AD32+AH32+AL32+AP32+AT32+AX32))</f>
        <v/>
      </c>
    </row>
    <row r="33">
      <c r="A33" t="n">
        <v>16</v>
      </c>
      <c r="B33" s="39">
        <f>EDATE($I$6,15)</f>
        <v/>
      </c>
      <c r="C33" s="40">
        <f>V33+MIN(X33,BA33)</f>
        <v/>
      </c>
      <c r="D33" s="40">
        <f>ROUND(MAX(0,N(D32)+U33-C33),2)</f>
        <v/>
      </c>
      <c r="E33" s="40">
        <f>Z33+MIN(AB33,BA33)-MIN(X33,BA33)</f>
        <v/>
      </c>
      <c r="F33" s="40">
        <f>ROUND(MAX(0,N(F32)+Y33-E33),2)</f>
        <v/>
      </c>
      <c r="G33" s="40">
        <f>AD33+MIN(AF33,BA33)-MIN(AB33,BA33)</f>
        <v/>
      </c>
      <c r="H33" s="40">
        <f>ROUND(MAX(0,N(H32)+AC33-G33),2)</f>
        <v/>
      </c>
      <c r="I33" s="40">
        <f>AH33+MIN(AJ33,BA33)-MIN(AF33,BA33)</f>
        <v/>
      </c>
      <c r="J33" s="40">
        <f>ROUND(MAX(0,N(J32)+AG33-I33),2)</f>
        <v/>
      </c>
      <c r="K33" s="40">
        <f>AL33+MIN(AN33,BA33)-MIN(AJ33,BA33)</f>
        <v/>
      </c>
      <c r="L33" s="40">
        <f>ROUND(MAX(0,N(L32)+AK33-K33),2)</f>
        <v/>
      </c>
      <c r="M33" s="40">
        <f>AP33+MIN(AR33,BA33)-MIN(AN33,BA33)</f>
        <v/>
      </c>
      <c r="N33" s="40">
        <f>ROUND(MAX(0,N(N32)+AO33-M33),2)</f>
        <v/>
      </c>
      <c r="O33" s="40">
        <f>AT33+MIN(AV33,BA33)-MIN(AR33,BA33)</f>
        <v/>
      </c>
      <c r="P33" s="40">
        <f>ROUND(MAX(0,N(P32)+AS33-O33),2)</f>
        <v/>
      </c>
      <c r="Q33" s="40">
        <f>AX33+MIN(AZ33,BA33)-MIN(AV33,BA33)</f>
        <v/>
      </c>
      <c r="R33" s="40">
        <f>ROUND(MAX(0,N(R32)+AW33-Q33),2)</f>
        <v/>
      </c>
      <c r="S33" s="23">
        <f>C33+E33+G33+I33+K33+M33+O33+Q33</f>
        <v/>
      </c>
      <c r="T33" s="23">
        <f>D33+F33+H33+J33+L33+N33+P33+R33</f>
        <v/>
      </c>
      <c r="U33">
        <f>IF(N(D32)&lt;=0,0,ROUND(N(D32)*$C$6/12,2))</f>
        <v/>
      </c>
      <c r="V33">
        <f>MAX(0,MIN(N($D$6),N(D32)+U33))</f>
        <v/>
      </c>
      <c r="W33">
        <f>MAX(0,N(D32)+U33-V33)</f>
        <v/>
      </c>
      <c r="X33">
        <f>W33</f>
        <v/>
      </c>
      <c r="Y33">
        <f>IF(N(F32)&lt;=0,0,ROUND(N(F32)*$C$7/12,2))</f>
        <v/>
      </c>
      <c r="Z33">
        <f>MAX(0,MIN(N($D$7),N(F32)+Y33))</f>
        <v/>
      </c>
      <c r="AA33">
        <f>MAX(0,N(F32)+Y33-Z33)</f>
        <v/>
      </c>
      <c r="AB33">
        <f>X33+AA33</f>
        <v/>
      </c>
      <c r="AC33">
        <f>IF(N(H32)&lt;=0,0,ROUND(N(H32)*$C$8/12,2))</f>
        <v/>
      </c>
      <c r="AD33">
        <f>MAX(0,MIN(N($D$8),N(H32)+AC33))</f>
        <v/>
      </c>
      <c r="AE33">
        <f>MAX(0,N(H32)+AC33-AD33)</f>
        <v/>
      </c>
      <c r="AF33">
        <f>AB33+AE33</f>
        <v/>
      </c>
      <c r="AG33">
        <f>IF(N(J32)&lt;=0,0,ROUND(N(J32)*$C$9/12,2))</f>
        <v/>
      </c>
      <c r="AH33">
        <f>MAX(0,MIN(N($D$9),N(J32)+AG33))</f>
        <v/>
      </c>
      <c r="AI33">
        <f>MAX(0,N(J32)+AG33-AH33)</f>
        <v/>
      </c>
      <c r="AJ33">
        <f>AF33+AI33</f>
        <v/>
      </c>
      <c r="AK33">
        <f>IF(N(L32)&lt;=0,0,ROUND(N(L32)*$C$10/12,2))</f>
        <v/>
      </c>
      <c r="AL33">
        <f>MAX(0,MIN(N($D$10),N(L32)+AK33))</f>
        <v/>
      </c>
      <c r="AM33">
        <f>MAX(0,N(L32)+AK33-AL33)</f>
        <v/>
      </c>
      <c r="AN33">
        <f>AJ33+AM33</f>
        <v/>
      </c>
      <c r="AO33">
        <f>IF(N(N32)&lt;=0,0,ROUND(N(N32)*$C$11/12,2))</f>
        <v/>
      </c>
      <c r="AP33">
        <f>MAX(0,MIN(N($D$11),N(N32)+AO33))</f>
        <v/>
      </c>
      <c r="AQ33">
        <f>MAX(0,N(N32)+AO33-AP33)</f>
        <v/>
      </c>
      <c r="AR33">
        <f>AN33+AQ33</f>
        <v/>
      </c>
      <c r="AS33">
        <f>IF(N(P32)&lt;=0,0,ROUND(N(P32)*$C$12/12,2))</f>
        <v/>
      </c>
      <c r="AT33">
        <f>MAX(0,MIN(N($D$12),N(P32)+AS33))</f>
        <v/>
      </c>
      <c r="AU33">
        <f>MAX(0,N(P32)+AS33-AT33)</f>
        <v/>
      </c>
      <c r="AV33">
        <f>AR33+AU33</f>
        <v/>
      </c>
      <c r="AW33">
        <f>IF(N(R32)&lt;=0,0,ROUND(N(R32)*$C$13/12,2))</f>
        <v/>
      </c>
      <c r="AX33">
        <f>MAX(0,MIN(N($D$13),N(R32)+AW33))</f>
        <v/>
      </c>
      <c r="AY33">
        <f>MAX(0,N(R32)+AW33-AX33)</f>
        <v/>
      </c>
      <c r="AZ33">
        <f>AV33+AY33</f>
        <v/>
      </c>
      <c r="BA33">
        <f>MAX(0,$I$7-(V33+Z33+AD33+AH33+AL33+AP33+AT33+AX33))</f>
        <v/>
      </c>
    </row>
    <row r="34">
      <c r="A34" t="n">
        <v>17</v>
      </c>
      <c r="B34" s="39">
        <f>EDATE($I$6,16)</f>
        <v/>
      </c>
      <c r="C34" s="24">
        <f>V34+MIN(X34,BA34)</f>
        <v/>
      </c>
      <c r="D34" s="24">
        <f>ROUND(MAX(0,N(D33)+U34-C34),2)</f>
        <v/>
      </c>
      <c r="E34" s="24">
        <f>Z34+MIN(AB34,BA34)-MIN(X34,BA34)</f>
        <v/>
      </c>
      <c r="F34" s="24">
        <f>ROUND(MAX(0,N(F33)+Y34-E34),2)</f>
        <v/>
      </c>
      <c r="G34" s="24">
        <f>AD34+MIN(AF34,BA34)-MIN(AB34,BA34)</f>
        <v/>
      </c>
      <c r="H34" s="24">
        <f>ROUND(MAX(0,N(H33)+AC34-G34),2)</f>
        <v/>
      </c>
      <c r="I34" s="24">
        <f>AH34+MIN(AJ34,BA34)-MIN(AF34,BA34)</f>
        <v/>
      </c>
      <c r="J34" s="24">
        <f>ROUND(MAX(0,N(J33)+AG34-I34),2)</f>
        <v/>
      </c>
      <c r="K34" s="24">
        <f>AL34+MIN(AN34,BA34)-MIN(AJ34,BA34)</f>
        <v/>
      </c>
      <c r="L34" s="24">
        <f>ROUND(MAX(0,N(L33)+AK34-K34),2)</f>
        <v/>
      </c>
      <c r="M34" s="24">
        <f>AP34+MIN(AR34,BA34)-MIN(AN34,BA34)</f>
        <v/>
      </c>
      <c r="N34" s="24">
        <f>ROUND(MAX(0,N(N33)+AO34-M34),2)</f>
        <v/>
      </c>
      <c r="O34" s="24">
        <f>AT34+MIN(AV34,BA34)-MIN(AR34,BA34)</f>
        <v/>
      </c>
      <c r="P34" s="24">
        <f>ROUND(MAX(0,N(P33)+AS34-O34),2)</f>
        <v/>
      </c>
      <c r="Q34" s="24">
        <f>AX34+MIN(AZ34,BA34)-MIN(AV34,BA34)</f>
        <v/>
      </c>
      <c r="R34" s="24">
        <f>ROUND(MAX(0,N(R33)+AW34-Q34),2)</f>
        <v/>
      </c>
      <c r="S34" s="23">
        <f>C34+E34+G34+I34+K34+M34+O34+Q34</f>
        <v/>
      </c>
      <c r="T34" s="23">
        <f>D34+F34+H34+J34+L34+N34+P34+R34</f>
        <v/>
      </c>
      <c r="U34">
        <f>IF(N(D33)&lt;=0,0,ROUND(N(D33)*$C$6/12,2))</f>
        <v/>
      </c>
      <c r="V34">
        <f>MAX(0,MIN(N($D$6),N(D33)+U34))</f>
        <v/>
      </c>
      <c r="W34">
        <f>MAX(0,N(D33)+U34-V34)</f>
        <v/>
      </c>
      <c r="X34">
        <f>W34</f>
        <v/>
      </c>
      <c r="Y34">
        <f>IF(N(F33)&lt;=0,0,ROUND(N(F33)*$C$7/12,2))</f>
        <v/>
      </c>
      <c r="Z34">
        <f>MAX(0,MIN(N($D$7),N(F33)+Y34))</f>
        <v/>
      </c>
      <c r="AA34">
        <f>MAX(0,N(F33)+Y34-Z34)</f>
        <v/>
      </c>
      <c r="AB34">
        <f>X34+AA34</f>
        <v/>
      </c>
      <c r="AC34">
        <f>IF(N(H33)&lt;=0,0,ROUND(N(H33)*$C$8/12,2))</f>
        <v/>
      </c>
      <c r="AD34">
        <f>MAX(0,MIN(N($D$8),N(H33)+AC34))</f>
        <v/>
      </c>
      <c r="AE34">
        <f>MAX(0,N(H33)+AC34-AD34)</f>
        <v/>
      </c>
      <c r="AF34">
        <f>AB34+AE34</f>
        <v/>
      </c>
      <c r="AG34">
        <f>IF(N(J33)&lt;=0,0,ROUND(N(J33)*$C$9/12,2))</f>
        <v/>
      </c>
      <c r="AH34">
        <f>MAX(0,MIN(N($D$9),N(J33)+AG34))</f>
        <v/>
      </c>
      <c r="AI34">
        <f>MAX(0,N(J33)+AG34-AH34)</f>
        <v/>
      </c>
      <c r="AJ34">
        <f>AF34+AI34</f>
        <v/>
      </c>
      <c r="AK34">
        <f>IF(N(L33)&lt;=0,0,ROUND(N(L33)*$C$10/12,2))</f>
        <v/>
      </c>
      <c r="AL34">
        <f>MAX(0,MIN(N($D$10),N(L33)+AK34))</f>
        <v/>
      </c>
      <c r="AM34">
        <f>MAX(0,N(L33)+AK34-AL34)</f>
        <v/>
      </c>
      <c r="AN34">
        <f>AJ34+AM34</f>
        <v/>
      </c>
      <c r="AO34">
        <f>IF(N(N33)&lt;=0,0,ROUND(N(N33)*$C$11/12,2))</f>
        <v/>
      </c>
      <c r="AP34">
        <f>MAX(0,MIN(N($D$11),N(N33)+AO34))</f>
        <v/>
      </c>
      <c r="AQ34">
        <f>MAX(0,N(N33)+AO34-AP34)</f>
        <v/>
      </c>
      <c r="AR34">
        <f>AN34+AQ34</f>
        <v/>
      </c>
      <c r="AS34">
        <f>IF(N(P33)&lt;=0,0,ROUND(N(P33)*$C$12/12,2))</f>
        <v/>
      </c>
      <c r="AT34">
        <f>MAX(0,MIN(N($D$12),N(P33)+AS34))</f>
        <v/>
      </c>
      <c r="AU34">
        <f>MAX(0,N(P33)+AS34-AT34)</f>
        <v/>
      </c>
      <c r="AV34">
        <f>AR34+AU34</f>
        <v/>
      </c>
      <c r="AW34">
        <f>IF(N(R33)&lt;=0,0,ROUND(N(R33)*$C$13/12,2))</f>
        <v/>
      </c>
      <c r="AX34">
        <f>MAX(0,MIN(N($D$13),N(R33)+AW34))</f>
        <v/>
      </c>
      <c r="AY34">
        <f>MAX(0,N(R33)+AW34-AX34)</f>
        <v/>
      </c>
      <c r="AZ34">
        <f>AV34+AY34</f>
        <v/>
      </c>
      <c r="BA34">
        <f>MAX(0,$I$7-(V34+Z34+AD34+AH34+AL34+AP34+AT34+AX34))</f>
        <v/>
      </c>
    </row>
    <row r="35">
      <c r="A35" t="n">
        <v>18</v>
      </c>
      <c r="B35" s="39">
        <f>EDATE($I$6,17)</f>
        <v/>
      </c>
      <c r="C35" s="40">
        <f>V35+MIN(X35,BA35)</f>
        <v/>
      </c>
      <c r="D35" s="40">
        <f>ROUND(MAX(0,N(D34)+U35-C35),2)</f>
        <v/>
      </c>
      <c r="E35" s="40">
        <f>Z35+MIN(AB35,BA35)-MIN(X35,BA35)</f>
        <v/>
      </c>
      <c r="F35" s="40">
        <f>ROUND(MAX(0,N(F34)+Y35-E35),2)</f>
        <v/>
      </c>
      <c r="G35" s="40">
        <f>AD35+MIN(AF35,BA35)-MIN(AB35,BA35)</f>
        <v/>
      </c>
      <c r="H35" s="40">
        <f>ROUND(MAX(0,N(H34)+AC35-G35),2)</f>
        <v/>
      </c>
      <c r="I35" s="40">
        <f>AH35+MIN(AJ35,BA35)-MIN(AF35,BA35)</f>
        <v/>
      </c>
      <c r="J35" s="40">
        <f>ROUND(MAX(0,N(J34)+AG35-I35),2)</f>
        <v/>
      </c>
      <c r="K35" s="40">
        <f>AL35+MIN(AN35,BA35)-MIN(AJ35,BA35)</f>
        <v/>
      </c>
      <c r="L35" s="40">
        <f>ROUND(MAX(0,N(L34)+AK35-K35),2)</f>
        <v/>
      </c>
      <c r="M35" s="40">
        <f>AP35+MIN(AR35,BA35)-MIN(AN35,BA35)</f>
        <v/>
      </c>
      <c r="N35" s="40">
        <f>ROUND(MAX(0,N(N34)+AO35-M35),2)</f>
        <v/>
      </c>
      <c r="O35" s="40">
        <f>AT35+MIN(AV35,BA35)-MIN(AR35,BA35)</f>
        <v/>
      </c>
      <c r="P35" s="40">
        <f>ROUND(MAX(0,N(P34)+AS35-O35),2)</f>
        <v/>
      </c>
      <c r="Q35" s="40">
        <f>AX35+MIN(AZ35,BA35)-MIN(AV35,BA35)</f>
        <v/>
      </c>
      <c r="R35" s="40">
        <f>ROUND(MAX(0,N(R34)+AW35-Q35),2)</f>
        <v/>
      </c>
      <c r="S35" s="23">
        <f>C35+E35+G35+I35+K35+M35+O35+Q35</f>
        <v/>
      </c>
      <c r="T35" s="23">
        <f>D35+F35+H35+J35+L35+N35+P35+R35</f>
        <v/>
      </c>
      <c r="U35">
        <f>IF(N(D34)&lt;=0,0,ROUND(N(D34)*$C$6/12,2))</f>
        <v/>
      </c>
      <c r="V35">
        <f>MAX(0,MIN(N($D$6),N(D34)+U35))</f>
        <v/>
      </c>
      <c r="W35">
        <f>MAX(0,N(D34)+U35-V35)</f>
        <v/>
      </c>
      <c r="X35">
        <f>W35</f>
        <v/>
      </c>
      <c r="Y35">
        <f>IF(N(F34)&lt;=0,0,ROUND(N(F34)*$C$7/12,2))</f>
        <v/>
      </c>
      <c r="Z35">
        <f>MAX(0,MIN(N($D$7),N(F34)+Y35))</f>
        <v/>
      </c>
      <c r="AA35">
        <f>MAX(0,N(F34)+Y35-Z35)</f>
        <v/>
      </c>
      <c r="AB35">
        <f>X35+AA35</f>
        <v/>
      </c>
      <c r="AC35">
        <f>IF(N(H34)&lt;=0,0,ROUND(N(H34)*$C$8/12,2))</f>
        <v/>
      </c>
      <c r="AD35">
        <f>MAX(0,MIN(N($D$8),N(H34)+AC35))</f>
        <v/>
      </c>
      <c r="AE35">
        <f>MAX(0,N(H34)+AC35-AD35)</f>
        <v/>
      </c>
      <c r="AF35">
        <f>AB35+AE35</f>
        <v/>
      </c>
      <c r="AG35">
        <f>IF(N(J34)&lt;=0,0,ROUND(N(J34)*$C$9/12,2))</f>
        <v/>
      </c>
      <c r="AH35">
        <f>MAX(0,MIN(N($D$9),N(J34)+AG35))</f>
        <v/>
      </c>
      <c r="AI35">
        <f>MAX(0,N(J34)+AG35-AH35)</f>
        <v/>
      </c>
      <c r="AJ35">
        <f>AF35+AI35</f>
        <v/>
      </c>
      <c r="AK35">
        <f>IF(N(L34)&lt;=0,0,ROUND(N(L34)*$C$10/12,2))</f>
        <v/>
      </c>
      <c r="AL35">
        <f>MAX(0,MIN(N($D$10),N(L34)+AK35))</f>
        <v/>
      </c>
      <c r="AM35">
        <f>MAX(0,N(L34)+AK35-AL35)</f>
        <v/>
      </c>
      <c r="AN35">
        <f>AJ35+AM35</f>
        <v/>
      </c>
      <c r="AO35">
        <f>IF(N(N34)&lt;=0,0,ROUND(N(N34)*$C$11/12,2))</f>
        <v/>
      </c>
      <c r="AP35">
        <f>MAX(0,MIN(N($D$11),N(N34)+AO35))</f>
        <v/>
      </c>
      <c r="AQ35">
        <f>MAX(0,N(N34)+AO35-AP35)</f>
        <v/>
      </c>
      <c r="AR35">
        <f>AN35+AQ35</f>
        <v/>
      </c>
      <c r="AS35">
        <f>IF(N(P34)&lt;=0,0,ROUND(N(P34)*$C$12/12,2))</f>
        <v/>
      </c>
      <c r="AT35">
        <f>MAX(0,MIN(N($D$12),N(P34)+AS35))</f>
        <v/>
      </c>
      <c r="AU35">
        <f>MAX(0,N(P34)+AS35-AT35)</f>
        <v/>
      </c>
      <c r="AV35">
        <f>AR35+AU35</f>
        <v/>
      </c>
      <c r="AW35">
        <f>IF(N(R34)&lt;=0,0,ROUND(N(R34)*$C$13/12,2))</f>
        <v/>
      </c>
      <c r="AX35">
        <f>MAX(0,MIN(N($D$13),N(R34)+AW35))</f>
        <v/>
      </c>
      <c r="AY35">
        <f>MAX(0,N(R34)+AW35-AX35)</f>
        <v/>
      </c>
      <c r="AZ35">
        <f>AV35+AY35</f>
        <v/>
      </c>
      <c r="BA35">
        <f>MAX(0,$I$7-(V35+Z35+AD35+AH35+AL35+AP35+AT35+AX35))</f>
        <v/>
      </c>
    </row>
    <row r="36">
      <c r="A36" t="n">
        <v>19</v>
      </c>
      <c r="B36" s="39">
        <f>EDATE($I$6,18)</f>
        <v/>
      </c>
      <c r="C36" s="24">
        <f>V36+MIN(X36,BA36)</f>
        <v/>
      </c>
      <c r="D36" s="24">
        <f>ROUND(MAX(0,N(D35)+U36-C36),2)</f>
        <v/>
      </c>
      <c r="E36" s="24">
        <f>Z36+MIN(AB36,BA36)-MIN(X36,BA36)</f>
        <v/>
      </c>
      <c r="F36" s="24">
        <f>ROUND(MAX(0,N(F35)+Y36-E36),2)</f>
        <v/>
      </c>
      <c r="G36" s="24">
        <f>AD36+MIN(AF36,BA36)-MIN(AB36,BA36)</f>
        <v/>
      </c>
      <c r="H36" s="24">
        <f>ROUND(MAX(0,N(H35)+AC36-G36),2)</f>
        <v/>
      </c>
      <c r="I36" s="24">
        <f>AH36+MIN(AJ36,BA36)-MIN(AF36,BA36)</f>
        <v/>
      </c>
      <c r="J36" s="24">
        <f>ROUND(MAX(0,N(J35)+AG36-I36),2)</f>
        <v/>
      </c>
      <c r="K36" s="24">
        <f>AL36+MIN(AN36,BA36)-MIN(AJ36,BA36)</f>
        <v/>
      </c>
      <c r="L36" s="24">
        <f>ROUND(MAX(0,N(L35)+AK36-K36),2)</f>
        <v/>
      </c>
      <c r="M36" s="24">
        <f>AP36+MIN(AR36,BA36)-MIN(AN36,BA36)</f>
        <v/>
      </c>
      <c r="N36" s="24">
        <f>ROUND(MAX(0,N(N35)+AO36-M36),2)</f>
        <v/>
      </c>
      <c r="O36" s="24">
        <f>AT36+MIN(AV36,BA36)-MIN(AR36,BA36)</f>
        <v/>
      </c>
      <c r="P36" s="24">
        <f>ROUND(MAX(0,N(P35)+AS36-O36),2)</f>
        <v/>
      </c>
      <c r="Q36" s="24">
        <f>AX36+MIN(AZ36,BA36)-MIN(AV36,BA36)</f>
        <v/>
      </c>
      <c r="R36" s="24">
        <f>ROUND(MAX(0,N(R35)+AW36-Q36),2)</f>
        <v/>
      </c>
      <c r="S36" s="23">
        <f>C36+E36+G36+I36+K36+M36+O36+Q36</f>
        <v/>
      </c>
      <c r="T36" s="23">
        <f>D36+F36+H36+J36+L36+N36+P36+R36</f>
        <v/>
      </c>
      <c r="U36">
        <f>IF(N(D35)&lt;=0,0,ROUND(N(D35)*$C$6/12,2))</f>
        <v/>
      </c>
      <c r="V36">
        <f>MAX(0,MIN(N($D$6),N(D35)+U36))</f>
        <v/>
      </c>
      <c r="W36">
        <f>MAX(0,N(D35)+U36-V36)</f>
        <v/>
      </c>
      <c r="X36">
        <f>W36</f>
        <v/>
      </c>
      <c r="Y36">
        <f>IF(N(F35)&lt;=0,0,ROUND(N(F35)*$C$7/12,2))</f>
        <v/>
      </c>
      <c r="Z36">
        <f>MAX(0,MIN(N($D$7),N(F35)+Y36))</f>
        <v/>
      </c>
      <c r="AA36">
        <f>MAX(0,N(F35)+Y36-Z36)</f>
        <v/>
      </c>
      <c r="AB36">
        <f>X36+AA36</f>
        <v/>
      </c>
      <c r="AC36">
        <f>IF(N(H35)&lt;=0,0,ROUND(N(H35)*$C$8/12,2))</f>
        <v/>
      </c>
      <c r="AD36">
        <f>MAX(0,MIN(N($D$8),N(H35)+AC36))</f>
        <v/>
      </c>
      <c r="AE36">
        <f>MAX(0,N(H35)+AC36-AD36)</f>
        <v/>
      </c>
      <c r="AF36">
        <f>AB36+AE36</f>
        <v/>
      </c>
      <c r="AG36">
        <f>IF(N(J35)&lt;=0,0,ROUND(N(J35)*$C$9/12,2))</f>
        <v/>
      </c>
      <c r="AH36">
        <f>MAX(0,MIN(N($D$9),N(J35)+AG36))</f>
        <v/>
      </c>
      <c r="AI36">
        <f>MAX(0,N(J35)+AG36-AH36)</f>
        <v/>
      </c>
      <c r="AJ36">
        <f>AF36+AI36</f>
        <v/>
      </c>
      <c r="AK36">
        <f>IF(N(L35)&lt;=0,0,ROUND(N(L35)*$C$10/12,2))</f>
        <v/>
      </c>
      <c r="AL36">
        <f>MAX(0,MIN(N($D$10),N(L35)+AK36))</f>
        <v/>
      </c>
      <c r="AM36">
        <f>MAX(0,N(L35)+AK36-AL36)</f>
        <v/>
      </c>
      <c r="AN36">
        <f>AJ36+AM36</f>
        <v/>
      </c>
      <c r="AO36">
        <f>IF(N(N35)&lt;=0,0,ROUND(N(N35)*$C$11/12,2))</f>
        <v/>
      </c>
      <c r="AP36">
        <f>MAX(0,MIN(N($D$11),N(N35)+AO36))</f>
        <v/>
      </c>
      <c r="AQ36">
        <f>MAX(0,N(N35)+AO36-AP36)</f>
        <v/>
      </c>
      <c r="AR36">
        <f>AN36+AQ36</f>
        <v/>
      </c>
      <c r="AS36">
        <f>IF(N(P35)&lt;=0,0,ROUND(N(P35)*$C$12/12,2))</f>
        <v/>
      </c>
      <c r="AT36">
        <f>MAX(0,MIN(N($D$12),N(P35)+AS36))</f>
        <v/>
      </c>
      <c r="AU36">
        <f>MAX(0,N(P35)+AS36-AT36)</f>
        <v/>
      </c>
      <c r="AV36">
        <f>AR36+AU36</f>
        <v/>
      </c>
      <c r="AW36">
        <f>IF(N(R35)&lt;=0,0,ROUND(N(R35)*$C$13/12,2))</f>
        <v/>
      </c>
      <c r="AX36">
        <f>MAX(0,MIN(N($D$13),N(R35)+AW36))</f>
        <v/>
      </c>
      <c r="AY36">
        <f>MAX(0,N(R35)+AW36-AX36)</f>
        <v/>
      </c>
      <c r="AZ36">
        <f>AV36+AY36</f>
        <v/>
      </c>
      <c r="BA36">
        <f>MAX(0,$I$7-(V36+Z36+AD36+AH36+AL36+AP36+AT36+AX36))</f>
        <v/>
      </c>
    </row>
    <row r="37">
      <c r="A37" t="n">
        <v>20</v>
      </c>
      <c r="B37" s="39">
        <f>EDATE($I$6,19)</f>
        <v/>
      </c>
      <c r="C37" s="40">
        <f>V37+MIN(X37,BA37)</f>
        <v/>
      </c>
      <c r="D37" s="40">
        <f>ROUND(MAX(0,N(D36)+U37-C37),2)</f>
        <v/>
      </c>
      <c r="E37" s="40">
        <f>Z37+MIN(AB37,BA37)-MIN(X37,BA37)</f>
        <v/>
      </c>
      <c r="F37" s="40">
        <f>ROUND(MAX(0,N(F36)+Y37-E37),2)</f>
        <v/>
      </c>
      <c r="G37" s="40">
        <f>AD37+MIN(AF37,BA37)-MIN(AB37,BA37)</f>
        <v/>
      </c>
      <c r="H37" s="40">
        <f>ROUND(MAX(0,N(H36)+AC37-G37),2)</f>
        <v/>
      </c>
      <c r="I37" s="40">
        <f>AH37+MIN(AJ37,BA37)-MIN(AF37,BA37)</f>
        <v/>
      </c>
      <c r="J37" s="40">
        <f>ROUND(MAX(0,N(J36)+AG37-I37),2)</f>
        <v/>
      </c>
      <c r="K37" s="40">
        <f>AL37+MIN(AN37,BA37)-MIN(AJ37,BA37)</f>
        <v/>
      </c>
      <c r="L37" s="40">
        <f>ROUND(MAX(0,N(L36)+AK37-K37),2)</f>
        <v/>
      </c>
      <c r="M37" s="40">
        <f>AP37+MIN(AR37,BA37)-MIN(AN37,BA37)</f>
        <v/>
      </c>
      <c r="N37" s="40">
        <f>ROUND(MAX(0,N(N36)+AO37-M37),2)</f>
        <v/>
      </c>
      <c r="O37" s="40">
        <f>AT37+MIN(AV37,BA37)-MIN(AR37,BA37)</f>
        <v/>
      </c>
      <c r="P37" s="40">
        <f>ROUND(MAX(0,N(P36)+AS37-O37),2)</f>
        <v/>
      </c>
      <c r="Q37" s="40">
        <f>AX37+MIN(AZ37,BA37)-MIN(AV37,BA37)</f>
        <v/>
      </c>
      <c r="R37" s="40">
        <f>ROUND(MAX(0,N(R36)+AW37-Q37),2)</f>
        <v/>
      </c>
      <c r="S37" s="23">
        <f>C37+E37+G37+I37+K37+M37+O37+Q37</f>
        <v/>
      </c>
      <c r="T37" s="23">
        <f>D37+F37+H37+J37+L37+N37+P37+R37</f>
        <v/>
      </c>
      <c r="U37">
        <f>IF(N(D36)&lt;=0,0,ROUND(N(D36)*$C$6/12,2))</f>
        <v/>
      </c>
      <c r="V37">
        <f>MAX(0,MIN(N($D$6),N(D36)+U37))</f>
        <v/>
      </c>
      <c r="W37">
        <f>MAX(0,N(D36)+U37-V37)</f>
        <v/>
      </c>
      <c r="X37">
        <f>W37</f>
        <v/>
      </c>
      <c r="Y37">
        <f>IF(N(F36)&lt;=0,0,ROUND(N(F36)*$C$7/12,2))</f>
        <v/>
      </c>
      <c r="Z37">
        <f>MAX(0,MIN(N($D$7),N(F36)+Y37))</f>
        <v/>
      </c>
      <c r="AA37">
        <f>MAX(0,N(F36)+Y37-Z37)</f>
        <v/>
      </c>
      <c r="AB37">
        <f>X37+AA37</f>
        <v/>
      </c>
      <c r="AC37">
        <f>IF(N(H36)&lt;=0,0,ROUND(N(H36)*$C$8/12,2))</f>
        <v/>
      </c>
      <c r="AD37">
        <f>MAX(0,MIN(N($D$8),N(H36)+AC37))</f>
        <v/>
      </c>
      <c r="AE37">
        <f>MAX(0,N(H36)+AC37-AD37)</f>
        <v/>
      </c>
      <c r="AF37">
        <f>AB37+AE37</f>
        <v/>
      </c>
      <c r="AG37">
        <f>IF(N(J36)&lt;=0,0,ROUND(N(J36)*$C$9/12,2))</f>
        <v/>
      </c>
      <c r="AH37">
        <f>MAX(0,MIN(N($D$9),N(J36)+AG37))</f>
        <v/>
      </c>
      <c r="AI37">
        <f>MAX(0,N(J36)+AG37-AH37)</f>
        <v/>
      </c>
      <c r="AJ37">
        <f>AF37+AI37</f>
        <v/>
      </c>
      <c r="AK37">
        <f>IF(N(L36)&lt;=0,0,ROUND(N(L36)*$C$10/12,2))</f>
        <v/>
      </c>
      <c r="AL37">
        <f>MAX(0,MIN(N($D$10),N(L36)+AK37))</f>
        <v/>
      </c>
      <c r="AM37">
        <f>MAX(0,N(L36)+AK37-AL37)</f>
        <v/>
      </c>
      <c r="AN37">
        <f>AJ37+AM37</f>
        <v/>
      </c>
      <c r="AO37">
        <f>IF(N(N36)&lt;=0,0,ROUND(N(N36)*$C$11/12,2))</f>
        <v/>
      </c>
      <c r="AP37">
        <f>MAX(0,MIN(N($D$11),N(N36)+AO37))</f>
        <v/>
      </c>
      <c r="AQ37">
        <f>MAX(0,N(N36)+AO37-AP37)</f>
        <v/>
      </c>
      <c r="AR37">
        <f>AN37+AQ37</f>
        <v/>
      </c>
      <c r="AS37">
        <f>IF(N(P36)&lt;=0,0,ROUND(N(P36)*$C$12/12,2))</f>
        <v/>
      </c>
      <c r="AT37">
        <f>MAX(0,MIN(N($D$12),N(P36)+AS37))</f>
        <v/>
      </c>
      <c r="AU37">
        <f>MAX(0,N(P36)+AS37-AT37)</f>
        <v/>
      </c>
      <c r="AV37">
        <f>AR37+AU37</f>
        <v/>
      </c>
      <c r="AW37">
        <f>IF(N(R36)&lt;=0,0,ROUND(N(R36)*$C$13/12,2))</f>
        <v/>
      </c>
      <c r="AX37">
        <f>MAX(0,MIN(N($D$13),N(R36)+AW37))</f>
        <v/>
      </c>
      <c r="AY37">
        <f>MAX(0,N(R36)+AW37-AX37)</f>
        <v/>
      </c>
      <c r="AZ37">
        <f>AV37+AY37</f>
        <v/>
      </c>
      <c r="BA37">
        <f>MAX(0,$I$7-(V37+Z37+AD37+AH37+AL37+AP37+AT37+AX37))</f>
        <v/>
      </c>
    </row>
    <row r="38">
      <c r="A38" t="n">
        <v>21</v>
      </c>
      <c r="B38" s="39">
        <f>EDATE($I$6,20)</f>
        <v/>
      </c>
      <c r="C38" s="24">
        <f>V38+MIN(X38,BA38)</f>
        <v/>
      </c>
      <c r="D38" s="24">
        <f>ROUND(MAX(0,N(D37)+U38-C38),2)</f>
        <v/>
      </c>
      <c r="E38" s="24">
        <f>Z38+MIN(AB38,BA38)-MIN(X38,BA38)</f>
        <v/>
      </c>
      <c r="F38" s="24">
        <f>ROUND(MAX(0,N(F37)+Y38-E38),2)</f>
        <v/>
      </c>
      <c r="G38" s="24">
        <f>AD38+MIN(AF38,BA38)-MIN(AB38,BA38)</f>
        <v/>
      </c>
      <c r="H38" s="24">
        <f>ROUND(MAX(0,N(H37)+AC38-G38),2)</f>
        <v/>
      </c>
      <c r="I38" s="24">
        <f>AH38+MIN(AJ38,BA38)-MIN(AF38,BA38)</f>
        <v/>
      </c>
      <c r="J38" s="24">
        <f>ROUND(MAX(0,N(J37)+AG38-I38),2)</f>
        <v/>
      </c>
      <c r="K38" s="24">
        <f>AL38+MIN(AN38,BA38)-MIN(AJ38,BA38)</f>
        <v/>
      </c>
      <c r="L38" s="24">
        <f>ROUND(MAX(0,N(L37)+AK38-K38),2)</f>
        <v/>
      </c>
      <c r="M38" s="24">
        <f>AP38+MIN(AR38,BA38)-MIN(AN38,BA38)</f>
        <v/>
      </c>
      <c r="N38" s="24">
        <f>ROUND(MAX(0,N(N37)+AO38-M38),2)</f>
        <v/>
      </c>
      <c r="O38" s="24">
        <f>AT38+MIN(AV38,BA38)-MIN(AR38,BA38)</f>
        <v/>
      </c>
      <c r="P38" s="24">
        <f>ROUND(MAX(0,N(P37)+AS38-O38),2)</f>
        <v/>
      </c>
      <c r="Q38" s="24">
        <f>AX38+MIN(AZ38,BA38)-MIN(AV38,BA38)</f>
        <v/>
      </c>
      <c r="R38" s="24">
        <f>ROUND(MAX(0,N(R37)+AW38-Q38),2)</f>
        <v/>
      </c>
      <c r="S38" s="23">
        <f>C38+E38+G38+I38+K38+M38+O38+Q38</f>
        <v/>
      </c>
      <c r="T38" s="23">
        <f>D38+F38+H38+J38+L38+N38+P38+R38</f>
        <v/>
      </c>
      <c r="U38">
        <f>IF(N(D37)&lt;=0,0,ROUND(N(D37)*$C$6/12,2))</f>
        <v/>
      </c>
      <c r="V38">
        <f>MAX(0,MIN(N($D$6),N(D37)+U38))</f>
        <v/>
      </c>
      <c r="W38">
        <f>MAX(0,N(D37)+U38-V38)</f>
        <v/>
      </c>
      <c r="X38">
        <f>W38</f>
        <v/>
      </c>
      <c r="Y38">
        <f>IF(N(F37)&lt;=0,0,ROUND(N(F37)*$C$7/12,2))</f>
        <v/>
      </c>
      <c r="Z38">
        <f>MAX(0,MIN(N($D$7),N(F37)+Y38))</f>
        <v/>
      </c>
      <c r="AA38">
        <f>MAX(0,N(F37)+Y38-Z38)</f>
        <v/>
      </c>
      <c r="AB38">
        <f>X38+AA38</f>
        <v/>
      </c>
      <c r="AC38">
        <f>IF(N(H37)&lt;=0,0,ROUND(N(H37)*$C$8/12,2))</f>
        <v/>
      </c>
      <c r="AD38">
        <f>MAX(0,MIN(N($D$8),N(H37)+AC38))</f>
        <v/>
      </c>
      <c r="AE38">
        <f>MAX(0,N(H37)+AC38-AD38)</f>
        <v/>
      </c>
      <c r="AF38">
        <f>AB38+AE38</f>
        <v/>
      </c>
      <c r="AG38">
        <f>IF(N(J37)&lt;=0,0,ROUND(N(J37)*$C$9/12,2))</f>
        <v/>
      </c>
      <c r="AH38">
        <f>MAX(0,MIN(N($D$9),N(J37)+AG38))</f>
        <v/>
      </c>
      <c r="AI38">
        <f>MAX(0,N(J37)+AG38-AH38)</f>
        <v/>
      </c>
      <c r="AJ38">
        <f>AF38+AI38</f>
        <v/>
      </c>
      <c r="AK38">
        <f>IF(N(L37)&lt;=0,0,ROUND(N(L37)*$C$10/12,2))</f>
        <v/>
      </c>
      <c r="AL38">
        <f>MAX(0,MIN(N($D$10),N(L37)+AK38))</f>
        <v/>
      </c>
      <c r="AM38">
        <f>MAX(0,N(L37)+AK38-AL38)</f>
        <v/>
      </c>
      <c r="AN38">
        <f>AJ38+AM38</f>
        <v/>
      </c>
      <c r="AO38">
        <f>IF(N(N37)&lt;=0,0,ROUND(N(N37)*$C$11/12,2))</f>
        <v/>
      </c>
      <c r="AP38">
        <f>MAX(0,MIN(N($D$11),N(N37)+AO38))</f>
        <v/>
      </c>
      <c r="AQ38">
        <f>MAX(0,N(N37)+AO38-AP38)</f>
        <v/>
      </c>
      <c r="AR38">
        <f>AN38+AQ38</f>
        <v/>
      </c>
      <c r="AS38">
        <f>IF(N(P37)&lt;=0,0,ROUND(N(P37)*$C$12/12,2))</f>
        <v/>
      </c>
      <c r="AT38">
        <f>MAX(0,MIN(N($D$12),N(P37)+AS38))</f>
        <v/>
      </c>
      <c r="AU38">
        <f>MAX(0,N(P37)+AS38-AT38)</f>
        <v/>
      </c>
      <c r="AV38">
        <f>AR38+AU38</f>
        <v/>
      </c>
      <c r="AW38">
        <f>IF(N(R37)&lt;=0,0,ROUND(N(R37)*$C$13/12,2))</f>
        <v/>
      </c>
      <c r="AX38">
        <f>MAX(0,MIN(N($D$13),N(R37)+AW38))</f>
        <v/>
      </c>
      <c r="AY38">
        <f>MAX(0,N(R37)+AW38-AX38)</f>
        <v/>
      </c>
      <c r="AZ38">
        <f>AV38+AY38</f>
        <v/>
      </c>
      <c r="BA38">
        <f>MAX(0,$I$7-(V38+Z38+AD38+AH38+AL38+AP38+AT38+AX38))</f>
        <v/>
      </c>
    </row>
    <row r="39">
      <c r="A39" t="n">
        <v>22</v>
      </c>
      <c r="B39" s="39">
        <f>EDATE($I$6,21)</f>
        <v/>
      </c>
      <c r="C39" s="40">
        <f>V39+MIN(X39,BA39)</f>
        <v/>
      </c>
      <c r="D39" s="40">
        <f>ROUND(MAX(0,N(D38)+U39-C39),2)</f>
        <v/>
      </c>
      <c r="E39" s="40">
        <f>Z39+MIN(AB39,BA39)-MIN(X39,BA39)</f>
        <v/>
      </c>
      <c r="F39" s="40">
        <f>ROUND(MAX(0,N(F38)+Y39-E39),2)</f>
        <v/>
      </c>
      <c r="G39" s="40">
        <f>AD39+MIN(AF39,BA39)-MIN(AB39,BA39)</f>
        <v/>
      </c>
      <c r="H39" s="40">
        <f>ROUND(MAX(0,N(H38)+AC39-G39),2)</f>
        <v/>
      </c>
      <c r="I39" s="40">
        <f>AH39+MIN(AJ39,BA39)-MIN(AF39,BA39)</f>
        <v/>
      </c>
      <c r="J39" s="40">
        <f>ROUND(MAX(0,N(J38)+AG39-I39),2)</f>
        <v/>
      </c>
      <c r="K39" s="40">
        <f>AL39+MIN(AN39,BA39)-MIN(AJ39,BA39)</f>
        <v/>
      </c>
      <c r="L39" s="40">
        <f>ROUND(MAX(0,N(L38)+AK39-K39),2)</f>
        <v/>
      </c>
      <c r="M39" s="40">
        <f>AP39+MIN(AR39,BA39)-MIN(AN39,BA39)</f>
        <v/>
      </c>
      <c r="N39" s="40">
        <f>ROUND(MAX(0,N(N38)+AO39-M39),2)</f>
        <v/>
      </c>
      <c r="O39" s="40">
        <f>AT39+MIN(AV39,BA39)-MIN(AR39,BA39)</f>
        <v/>
      </c>
      <c r="P39" s="40">
        <f>ROUND(MAX(0,N(P38)+AS39-O39),2)</f>
        <v/>
      </c>
      <c r="Q39" s="40">
        <f>AX39+MIN(AZ39,BA39)-MIN(AV39,BA39)</f>
        <v/>
      </c>
      <c r="R39" s="40">
        <f>ROUND(MAX(0,N(R38)+AW39-Q39),2)</f>
        <v/>
      </c>
      <c r="S39" s="23">
        <f>C39+E39+G39+I39+K39+M39+O39+Q39</f>
        <v/>
      </c>
      <c r="T39" s="23">
        <f>D39+F39+H39+J39+L39+N39+P39+R39</f>
        <v/>
      </c>
      <c r="U39">
        <f>IF(N(D38)&lt;=0,0,ROUND(N(D38)*$C$6/12,2))</f>
        <v/>
      </c>
      <c r="V39">
        <f>MAX(0,MIN(N($D$6),N(D38)+U39))</f>
        <v/>
      </c>
      <c r="W39">
        <f>MAX(0,N(D38)+U39-V39)</f>
        <v/>
      </c>
      <c r="X39">
        <f>W39</f>
        <v/>
      </c>
      <c r="Y39">
        <f>IF(N(F38)&lt;=0,0,ROUND(N(F38)*$C$7/12,2))</f>
        <v/>
      </c>
      <c r="Z39">
        <f>MAX(0,MIN(N($D$7),N(F38)+Y39))</f>
        <v/>
      </c>
      <c r="AA39">
        <f>MAX(0,N(F38)+Y39-Z39)</f>
        <v/>
      </c>
      <c r="AB39">
        <f>X39+AA39</f>
        <v/>
      </c>
      <c r="AC39">
        <f>IF(N(H38)&lt;=0,0,ROUND(N(H38)*$C$8/12,2))</f>
        <v/>
      </c>
      <c r="AD39">
        <f>MAX(0,MIN(N($D$8),N(H38)+AC39))</f>
        <v/>
      </c>
      <c r="AE39">
        <f>MAX(0,N(H38)+AC39-AD39)</f>
        <v/>
      </c>
      <c r="AF39">
        <f>AB39+AE39</f>
        <v/>
      </c>
      <c r="AG39">
        <f>IF(N(J38)&lt;=0,0,ROUND(N(J38)*$C$9/12,2))</f>
        <v/>
      </c>
      <c r="AH39">
        <f>MAX(0,MIN(N($D$9),N(J38)+AG39))</f>
        <v/>
      </c>
      <c r="AI39">
        <f>MAX(0,N(J38)+AG39-AH39)</f>
        <v/>
      </c>
      <c r="AJ39">
        <f>AF39+AI39</f>
        <v/>
      </c>
      <c r="AK39">
        <f>IF(N(L38)&lt;=0,0,ROUND(N(L38)*$C$10/12,2))</f>
        <v/>
      </c>
      <c r="AL39">
        <f>MAX(0,MIN(N($D$10),N(L38)+AK39))</f>
        <v/>
      </c>
      <c r="AM39">
        <f>MAX(0,N(L38)+AK39-AL39)</f>
        <v/>
      </c>
      <c r="AN39">
        <f>AJ39+AM39</f>
        <v/>
      </c>
      <c r="AO39">
        <f>IF(N(N38)&lt;=0,0,ROUND(N(N38)*$C$11/12,2))</f>
        <v/>
      </c>
      <c r="AP39">
        <f>MAX(0,MIN(N($D$11),N(N38)+AO39))</f>
        <v/>
      </c>
      <c r="AQ39">
        <f>MAX(0,N(N38)+AO39-AP39)</f>
        <v/>
      </c>
      <c r="AR39">
        <f>AN39+AQ39</f>
        <v/>
      </c>
      <c r="AS39">
        <f>IF(N(P38)&lt;=0,0,ROUND(N(P38)*$C$12/12,2))</f>
        <v/>
      </c>
      <c r="AT39">
        <f>MAX(0,MIN(N($D$12),N(P38)+AS39))</f>
        <v/>
      </c>
      <c r="AU39">
        <f>MAX(0,N(P38)+AS39-AT39)</f>
        <v/>
      </c>
      <c r="AV39">
        <f>AR39+AU39</f>
        <v/>
      </c>
      <c r="AW39">
        <f>IF(N(R38)&lt;=0,0,ROUND(N(R38)*$C$13/12,2))</f>
        <v/>
      </c>
      <c r="AX39">
        <f>MAX(0,MIN(N($D$13),N(R38)+AW39))</f>
        <v/>
      </c>
      <c r="AY39">
        <f>MAX(0,N(R38)+AW39-AX39)</f>
        <v/>
      </c>
      <c r="AZ39">
        <f>AV39+AY39</f>
        <v/>
      </c>
      <c r="BA39">
        <f>MAX(0,$I$7-(V39+Z39+AD39+AH39+AL39+AP39+AT39+AX39))</f>
        <v/>
      </c>
    </row>
    <row r="40">
      <c r="A40" t="n">
        <v>23</v>
      </c>
      <c r="B40" s="39">
        <f>EDATE($I$6,22)</f>
        <v/>
      </c>
      <c r="C40" s="24">
        <f>V40+MIN(X40,BA40)</f>
        <v/>
      </c>
      <c r="D40" s="24">
        <f>ROUND(MAX(0,N(D39)+U40-C40),2)</f>
        <v/>
      </c>
      <c r="E40" s="24">
        <f>Z40+MIN(AB40,BA40)-MIN(X40,BA40)</f>
        <v/>
      </c>
      <c r="F40" s="24">
        <f>ROUND(MAX(0,N(F39)+Y40-E40),2)</f>
        <v/>
      </c>
      <c r="G40" s="24">
        <f>AD40+MIN(AF40,BA40)-MIN(AB40,BA40)</f>
        <v/>
      </c>
      <c r="H40" s="24">
        <f>ROUND(MAX(0,N(H39)+AC40-G40),2)</f>
        <v/>
      </c>
      <c r="I40" s="24">
        <f>AH40+MIN(AJ40,BA40)-MIN(AF40,BA40)</f>
        <v/>
      </c>
      <c r="J40" s="24">
        <f>ROUND(MAX(0,N(J39)+AG40-I40),2)</f>
        <v/>
      </c>
      <c r="K40" s="24">
        <f>AL40+MIN(AN40,BA40)-MIN(AJ40,BA40)</f>
        <v/>
      </c>
      <c r="L40" s="24">
        <f>ROUND(MAX(0,N(L39)+AK40-K40),2)</f>
        <v/>
      </c>
      <c r="M40" s="24">
        <f>AP40+MIN(AR40,BA40)-MIN(AN40,BA40)</f>
        <v/>
      </c>
      <c r="N40" s="24">
        <f>ROUND(MAX(0,N(N39)+AO40-M40),2)</f>
        <v/>
      </c>
      <c r="O40" s="24">
        <f>AT40+MIN(AV40,BA40)-MIN(AR40,BA40)</f>
        <v/>
      </c>
      <c r="P40" s="24">
        <f>ROUND(MAX(0,N(P39)+AS40-O40),2)</f>
        <v/>
      </c>
      <c r="Q40" s="24">
        <f>AX40+MIN(AZ40,BA40)-MIN(AV40,BA40)</f>
        <v/>
      </c>
      <c r="R40" s="24">
        <f>ROUND(MAX(0,N(R39)+AW40-Q40),2)</f>
        <v/>
      </c>
      <c r="S40" s="23">
        <f>C40+E40+G40+I40+K40+M40+O40+Q40</f>
        <v/>
      </c>
      <c r="T40" s="23">
        <f>D40+F40+H40+J40+L40+N40+P40+R40</f>
        <v/>
      </c>
      <c r="U40">
        <f>IF(N(D39)&lt;=0,0,ROUND(N(D39)*$C$6/12,2))</f>
        <v/>
      </c>
      <c r="V40">
        <f>MAX(0,MIN(N($D$6),N(D39)+U40))</f>
        <v/>
      </c>
      <c r="W40">
        <f>MAX(0,N(D39)+U40-V40)</f>
        <v/>
      </c>
      <c r="X40">
        <f>W40</f>
        <v/>
      </c>
      <c r="Y40">
        <f>IF(N(F39)&lt;=0,0,ROUND(N(F39)*$C$7/12,2))</f>
        <v/>
      </c>
      <c r="Z40">
        <f>MAX(0,MIN(N($D$7),N(F39)+Y40))</f>
        <v/>
      </c>
      <c r="AA40">
        <f>MAX(0,N(F39)+Y40-Z40)</f>
        <v/>
      </c>
      <c r="AB40">
        <f>X40+AA40</f>
        <v/>
      </c>
      <c r="AC40">
        <f>IF(N(H39)&lt;=0,0,ROUND(N(H39)*$C$8/12,2))</f>
        <v/>
      </c>
      <c r="AD40">
        <f>MAX(0,MIN(N($D$8),N(H39)+AC40))</f>
        <v/>
      </c>
      <c r="AE40">
        <f>MAX(0,N(H39)+AC40-AD40)</f>
        <v/>
      </c>
      <c r="AF40">
        <f>AB40+AE40</f>
        <v/>
      </c>
      <c r="AG40">
        <f>IF(N(J39)&lt;=0,0,ROUND(N(J39)*$C$9/12,2))</f>
        <v/>
      </c>
      <c r="AH40">
        <f>MAX(0,MIN(N($D$9),N(J39)+AG40))</f>
        <v/>
      </c>
      <c r="AI40">
        <f>MAX(0,N(J39)+AG40-AH40)</f>
        <v/>
      </c>
      <c r="AJ40">
        <f>AF40+AI40</f>
        <v/>
      </c>
      <c r="AK40">
        <f>IF(N(L39)&lt;=0,0,ROUND(N(L39)*$C$10/12,2))</f>
        <v/>
      </c>
      <c r="AL40">
        <f>MAX(0,MIN(N($D$10),N(L39)+AK40))</f>
        <v/>
      </c>
      <c r="AM40">
        <f>MAX(0,N(L39)+AK40-AL40)</f>
        <v/>
      </c>
      <c r="AN40">
        <f>AJ40+AM40</f>
        <v/>
      </c>
      <c r="AO40">
        <f>IF(N(N39)&lt;=0,0,ROUND(N(N39)*$C$11/12,2))</f>
        <v/>
      </c>
      <c r="AP40">
        <f>MAX(0,MIN(N($D$11),N(N39)+AO40))</f>
        <v/>
      </c>
      <c r="AQ40">
        <f>MAX(0,N(N39)+AO40-AP40)</f>
        <v/>
      </c>
      <c r="AR40">
        <f>AN40+AQ40</f>
        <v/>
      </c>
      <c r="AS40">
        <f>IF(N(P39)&lt;=0,0,ROUND(N(P39)*$C$12/12,2))</f>
        <v/>
      </c>
      <c r="AT40">
        <f>MAX(0,MIN(N($D$12),N(P39)+AS40))</f>
        <v/>
      </c>
      <c r="AU40">
        <f>MAX(0,N(P39)+AS40-AT40)</f>
        <v/>
      </c>
      <c r="AV40">
        <f>AR40+AU40</f>
        <v/>
      </c>
      <c r="AW40">
        <f>IF(N(R39)&lt;=0,0,ROUND(N(R39)*$C$13/12,2))</f>
        <v/>
      </c>
      <c r="AX40">
        <f>MAX(0,MIN(N($D$13),N(R39)+AW40))</f>
        <v/>
      </c>
      <c r="AY40">
        <f>MAX(0,N(R39)+AW40-AX40)</f>
        <v/>
      </c>
      <c r="AZ40">
        <f>AV40+AY40</f>
        <v/>
      </c>
      <c r="BA40">
        <f>MAX(0,$I$7-(V40+Z40+AD40+AH40+AL40+AP40+AT40+AX40))</f>
        <v/>
      </c>
    </row>
    <row r="41">
      <c r="A41" t="n">
        <v>24</v>
      </c>
      <c r="B41" s="39">
        <f>EDATE($I$6,23)</f>
        <v/>
      </c>
      <c r="C41" s="40">
        <f>V41+MIN(X41,BA41)</f>
        <v/>
      </c>
      <c r="D41" s="40">
        <f>ROUND(MAX(0,N(D40)+U41-C41),2)</f>
        <v/>
      </c>
      <c r="E41" s="40">
        <f>Z41+MIN(AB41,BA41)-MIN(X41,BA41)</f>
        <v/>
      </c>
      <c r="F41" s="40">
        <f>ROUND(MAX(0,N(F40)+Y41-E41),2)</f>
        <v/>
      </c>
      <c r="G41" s="40">
        <f>AD41+MIN(AF41,BA41)-MIN(AB41,BA41)</f>
        <v/>
      </c>
      <c r="H41" s="40">
        <f>ROUND(MAX(0,N(H40)+AC41-G41),2)</f>
        <v/>
      </c>
      <c r="I41" s="40">
        <f>AH41+MIN(AJ41,BA41)-MIN(AF41,BA41)</f>
        <v/>
      </c>
      <c r="J41" s="40">
        <f>ROUND(MAX(0,N(J40)+AG41-I41),2)</f>
        <v/>
      </c>
      <c r="K41" s="40">
        <f>AL41+MIN(AN41,BA41)-MIN(AJ41,BA41)</f>
        <v/>
      </c>
      <c r="L41" s="40">
        <f>ROUND(MAX(0,N(L40)+AK41-K41),2)</f>
        <v/>
      </c>
      <c r="M41" s="40">
        <f>AP41+MIN(AR41,BA41)-MIN(AN41,BA41)</f>
        <v/>
      </c>
      <c r="N41" s="40">
        <f>ROUND(MAX(0,N(N40)+AO41-M41),2)</f>
        <v/>
      </c>
      <c r="O41" s="40">
        <f>AT41+MIN(AV41,BA41)-MIN(AR41,BA41)</f>
        <v/>
      </c>
      <c r="P41" s="40">
        <f>ROUND(MAX(0,N(P40)+AS41-O41),2)</f>
        <v/>
      </c>
      <c r="Q41" s="40">
        <f>AX41+MIN(AZ41,BA41)-MIN(AV41,BA41)</f>
        <v/>
      </c>
      <c r="R41" s="40">
        <f>ROUND(MAX(0,N(R40)+AW41-Q41),2)</f>
        <v/>
      </c>
      <c r="S41" s="23">
        <f>C41+E41+G41+I41+K41+M41+O41+Q41</f>
        <v/>
      </c>
      <c r="T41" s="23">
        <f>D41+F41+H41+J41+L41+N41+P41+R41</f>
        <v/>
      </c>
      <c r="U41">
        <f>IF(N(D40)&lt;=0,0,ROUND(N(D40)*$C$6/12,2))</f>
        <v/>
      </c>
      <c r="V41">
        <f>MAX(0,MIN(N($D$6),N(D40)+U41))</f>
        <v/>
      </c>
      <c r="W41">
        <f>MAX(0,N(D40)+U41-V41)</f>
        <v/>
      </c>
      <c r="X41">
        <f>W41</f>
        <v/>
      </c>
      <c r="Y41">
        <f>IF(N(F40)&lt;=0,0,ROUND(N(F40)*$C$7/12,2))</f>
        <v/>
      </c>
      <c r="Z41">
        <f>MAX(0,MIN(N($D$7),N(F40)+Y41))</f>
        <v/>
      </c>
      <c r="AA41">
        <f>MAX(0,N(F40)+Y41-Z41)</f>
        <v/>
      </c>
      <c r="AB41">
        <f>X41+AA41</f>
        <v/>
      </c>
      <c r="AC41">
        <f>IF(N(H40)&lt;=0,0,ROUND(N(H40)*$C$8/12,2))</f>
        <v/>
      </c>
      <c r="AD41">
        <f>MAX(0,MIN(N($D$8),N(H40)+AC41))</f>
        <v/>
      </c>
      <c r="AE41">
        <f>MAX(0,N(H40)+AC41-AD41)</f>
        <v/>
      </c>
      <c r="AF41">
        <f>AB41+AE41</f>
        <v/>
      </c>
      <c r="AG41">
        <f>IF(N(J40)&lt;=0,0,ROUND(N(J40)*$C$9/12,2))</f>
        <v/>
      </c>
      <c r="AH41">
        <f>MAX(0,MIN(N($D$9),N(J40)+AG41))</f>
        <v/>
      </c>
      <c r="AI41">
        <f>MAX(0,N(J40)+AG41-AH41)</f>
        <v/>
      </c>
      <c r="AJ41">
        <f>AF41+AI41</f>
        <v/>
      </c>
      <c r="AK41">
        <f>IF(N(L40)&lt;=0,0,ROUND(N(L40)*$C$10/12,2))</f>
        <v/>
      </c>
      <c r="AL41">
        <f>MAX(0,MIN(N($D$10),N(L40)+AK41))</f>
        <v/>
      </c>
      <c r="AM41">
        <f>MAX(0,N(L40)+AK41-AL41)</f>
        <v/>
      </c>
      <c r="AN41">
        <f>AJ41+AM41</f>
        <v/>
      </c>
      <c r="AO41">
        <f>IF(N(N40)&lt;=0,0,ROUND(N(N40)*$C$11/12,2))</f>
        <v/>
      </c>
      <c r="AP41">
        <f>MAX(0,MIN(N($D$11),N(N40)+AO41))</f>
        <v/>
      </c>
      <c r="AQ41">
        <f>MAX(0,N(N40)+AO41-AP41)</f>
        <v/>
      </c>
      <c r="AR41">
        <f>AN41+AQ41</f>
        <v/>
      </c>
      <c r="AS41">
        <f>IF(N(P40)&lt;=0,0,ROUND(N(P40)*$C$12/12,2))</f>
        <v/>
      </c>
      <c r="AT41">
        <f>MAX(0,MIN(N($D$12),N(P40)+AS41))</f>
        <v/>
      </c>
      <c r="AU41">
        <f>MAX(0,N(P40)+AS41-AT41)</f>
        <v/>
      </c>
      <c r="AV41">
        <f>AR41+AU41</f>
        <v/>
      </c>
      <c r="AW41">
        <f>IF(N(R40)&lt;=0,0,ROUND(N(R40)*$C$13/12,2))</f>
        <v/>
      </c>
      <c r="AX41">
        <f>MAX(0,MIN(N($D$13),N(R40)+AW41))</f>
        <v/>
      </c>
      <c r="AY41">
        <f>MAX(0,N(R40)+AW41-AX41)</f>
        <v/>
      </c>
      <c r="AZ41">
        <f>AV41+AY41</f>
        <v/>
      </c>
      <c r="BA41">
        <f>MAX(0,$I$7-(V41+Z41+AD41+AH41+AL41+AP41+AT41+AX41))</f>
        <v/>
      </c>
    </row>
    <row r="42">
      <c r="A42" t="n">
        <v>25</v>
      </c>
      <c r="B42" s="39">
        <f>EDATE($I$6,24)</f>
        <v/>
      </c>
      <c r="C42" s="24">
        <f>V42+MIN(X42,BA42)</f>
        <v/>
      </c>
      <c r="D42" s="24">
        <f>ROUND(MAX(0,N(D41)+U42-C42),2)</f>
        <v/>
      </c>
      <c r="E42" s="24">
        <f>Z42+MIN(AB42,BA42)-MIN(X42,BA42)</f>
        <v/>
      </c>
      <c r="F42" s="24">
        <f>ROUND(MAX(0,N(F41)+Y42-E42),2)</f>
        <v/>
      </c>
      <c r="G42" s="24">
        <f>AD42+MIN(AF42,BA42)-MIN(AB42,BA42)</f>
        <v/>
      </c>
      <c r="H42" s="24">
        <f>ROUND(MAX(0,N(H41)+AC42-G42),2)</f>
        <v/>
      </c>
      <c r="I42" s="24">
        <f>AH42+MIN(AJ42,BA42)-MIN(AF42,BA42)</f>
        <v/>
      </c>
      <c r="J42" s="24">
        <f>ROUND(MAX(0,N(J41)+AG42-I42),2)</f>
        <v/>
      </c>
      <c r="K42" s="24">
        <f>AL42+MIN(AN42,BA42)-MIN(AJ42,BA42)</f>
        <v/>
      </c>
      <c r="L42" s="24">
        <f>ROUND(MAX(0,N(L41)+AK42-K42),2)</f>
        <v/>
      </c>
      <c r="M42" s="24">
        <f>AP42+MIN(AR42,BA42)-MIN(AN42,BA42)</f>
        <v/>
      </c>
      <c r="N42" s="24">
        <f>ROUND(MAX(0,N(N41)+AO42-M42),2)</f>
        <v/>
      </c>
      <c r="O42" s="24">
        <f>AT42+MIN(AV42,BA42)-MIN(AR42,BA42)</f>
        <v/>
      </c>
      <c r="P42" s="24">
        <f>ROUND(MAX(0,N(P41)+AS42-O42),2)</f>
        <v/>
      </c>
      <c r="Q42" s="24">
        <f>AX42+MIN(AZ42,BA42)-MIN(AV42,BA42)</f>
        <v/>
      </c>
      <c r="R42" s="24">
        <f>ROUND(MAX(0,N(R41)+AW42-Q42),2)</f>
        <v/>
      </c>
      <c r="S42" s="23">
        <f>C42+E42+G42+I42+K42+M42+O42+Q42</f>
        <v/>
      </c>
      <c r="T42" s="23">
        <f>D42+F42+H42+J42+L42+N42+P42+R42</f>
        <v/>
      </c>
      <c r="U42">
        <f>IF(N(D41)&lt;=0,0,ROUND(N(D41)*$C$6/12,2))</f>
        <v/>
      </c>
      <c r="V42">
        <f>MAX(0,MIN(N($D$6),N(D41)+U42))</f>
        <v/>
      </c>
      <c r="W42">
        <f>MAX(0,N(D41)+U42-V42)</f>
        <v/>
      </c>
      <c r="X42">
        <f>W42</f>
        <v/>
      </c>
      <c r="Y42">
        <f>IF(N(F41)&lt;=0,0,ROUND(N(F41)*$C$7/12,2))</f>
        <v/>
      </c>
      <c r="Z42">
        <f>MAX(0,MIN(N($D$7),N(F41)+Y42))</f>
        <v/>
      </c>
      <c r="AA42">
        <f>MAX(0,N(F41)+Y42-Z42)</f>
        <v/>
      </c>
      <c r="AB42">
        <f>X42+AA42</f>
        <v/>
      </c>
      <c r="AC42">
        <f>IF(N(H41)&lt;=0,0,ROUND(N(H41)*$C$8/12,2))</f>
        <v/>
      </c>
      <c r="AD42">
        <f>MAX(0,MIN(N($D$8),N(H41)+AC42))</f>
        <v/>
      </c>
      <c r="AE42">
        <f>MAX(0,N(H41)+AC42-AD42)</f>
        <v/>
      </c>
      <c r="AF42">
        <f>AB42+AE42</f>
        <v/>
      </c>
      <c r="AG42">
        <f>IF(N(J41)&lt;=0,0,ROUND(N(J41)*$C$9/12,2))</f>
        <v/>
      </c>
      <c r="AH42">
        <f>MAX(0,MIN(N($D$9),N(J41)+AG42))</f>
        <v/>
      </c>
      <c r="AI42">
        <f>MAX(0,N(J41)+AG42-AH42)</f>
        <v/>
      </c>
      <c r="AJ42">
        <f>AF42+AI42</f>
        <v/>
      </c>
      <c r="AK42">
        <f>IF(N(L41)&lt;=0,0,ROUND(N(L41)*$C$10/12,2))</f>
        <v/>
      </c>
      <c r="AL42">
        <f>MAX(0,MIN(N($D$10),N(L41)+AK42))</f>
        <v/>
      </c>
      <c r="AM42">
        <f>MAX(0,N(L41)+AK42-AL42)</f>
        <v/>
      </c>
      <c r="AN42">
        <f>AJ42+AM42</f>
        <v/>
      </c>
      <c r="AO42">
        <f>IF(N(N41)&lt;=0,0,ROUND(N(N41)*$C$11/12,2))</f>
        <v/>
      </c>
      <c r="AP42">
        <f>MAX(0,MIN(N($D$11),N(N41)+AO42))</f>
        <v/>
      </c>
      <c r="AQ42">
        <f>MAX(0,N(N41)+AO42-AP42)</f>
        <v/>
      </c>
      <c r="AR42">
        <f>AN42+AQ42</f>
        <v/>
      </c>
      <c r="AS42">
        <f>IF(N(P41)&lt;=0,0,ROUND(N(P41)*$C$12/12,2))</f>
        <v/>
      </c>
      <c r="AT42">
        <f>MAX(0,MIN(N($D$12),N(P41)+AS42))</f>
        <v/>
      </c>
      <c r="AU42">
        <f>MAX(0,N(P41)+AS42-AT42)</f>
        <v/>
      </c>
      <c r="AV42">
        <f>AR42+AU42</f>
        <v/>
      </c>
      <c r="AW42">
        <f>IF(N(R41)&lt;=0,0,ROUND(N(R41)*$C$13/12,2))</f>
        <v/>
      </c>
      <c r="AX42">
        <f>MAX(0,MIN(N($D$13),N(R41)+AW42))</f>
        <v/>
      </c>
      <c r="AY42">
        <f>MAX(0,N(R41)+AW42-AX42)</f>
        <v/>
      </c>
      <c r="AZ42">
        <f>AV42+AY42</f>
        <v/>
      </c>
      <c r="BA42">
        <f>MAX(0,$I$7-(V42+Z42+AD42+AH42+AL42+AP42+AT42+AX42))</f>
        <v/>
      </c>
    </row>
    <row r="43">
      <c r="A43" t="n">
        <v>26</v>
      </c>
      <c r="B43" s="39">
        <f>EDATE($I$6,25)</f>
        <v/>
      </c>
      <c r="C43" s="40">
        <f>V43+MIN(X43,BA43)</f>
        <v/>
      </c>
      <c r="D43" s="40">
        <f>ROUND(MAX(0,N(D42)+U43-C43),2)</f>
        <v/>
      </c>
      <c r="E43" s="40">
        <f>Z43+MIN(AB43,BA43)-MIN(X43,BA43)</f>
        <v/>
      </c>
      <c r="F43" s="40">
        <f>ROUND(MAX(0,N(F42)+Y43-E43),2)</f>
        <v/>
      </c>
      <c r="G43" s="40">
        <f>AD43+MIN(AF43,BA43)-MIN(AB43,BA43)</f>
        <v/>
      </c>
      <c r="H43" s="40">
        <f>ROUND(MAX(0,N(H42)+AC43-G43),2)</f>
        <v/>
      </c>
      <c r="I43" s="40">
        <f>AH43+MIN(AJ43,BA43)-MIN(AF43,BA43)</f>
        <v/>
      </c>
      <c r="J43" s="40">
        <f>ROUND(MAX(0,N(J42)+AG43-I43),2)</f>
        <v/>
      </c>
      <c r="K43" s="40">
        <f>AL43+MIN(AN43,BA43)-MIN(AJ43,BA43)</f>
        <v/>
      </c>
      <c r="L43" s="40">
        <f>ROUND(MAX(0,N(L42)+AK43-K43),2)</f>
        <v/>
      </c>
      <c r="M43" s="40">
        <f>AP43+MIN(AR43,BA43)-MIN(AN43,BA43)</f>
        <v/>
      </c>
      <c r="N43" s="40">
        <f>ROUND(MAX(0,N(N42)+AO43-M43),2)</f>
        <v/>
      </c>
      <c r="O43" s="40">
        <f>AT43+MIN(AV43,BA43)-MIN(AR43,BA43)</f>
        <v/>
      </c>
      <c r="P43" s="40">
        <f>ROUND(MAX(0,N(P42)+AS43-O43),2)</f>
        <v/>
      </c>
      <c r="Q43" s="40">
        <f>AX43+MIN(AZ43,BA43)-MIN(AV43,BA43)</f>
        <v/>
      </c>
      <c r="R43" s="40">
        <f>ROUND(MAX(0,N(R42)+AW43-Q43),2)</f>
        <v/>
      </c>
      <c r="S43" s="23">
        <f>C43+E43+G43+I43+K43+M43+O43+Q43</f>
        <v/>
      </c>
      <c r="T43" s="23">
        <f>D43+F43+H43+J43+L43+N43+P43+R43</f>
        <v/>
      </c>
      <c r="U43">
        <f>IF(N(D42)&lt;=0,0,ROUND(N(D42)*$C$6/12,2))</f>
        <v/>
      </c>
      <c r="V43">
        <f>MAX(0,MIN(N($D$6),N(D42)+U43))</f>
        <v/>
      </c>
      <c r="W43">
        <f>MAX(0,N(D42)+U43-V43)</f>
        <v/>
      </c>
      <c r="X43">
        <f>W43</f>
        <v/>
      </c>
      <c r="Y43">
        <f>IF(N(F42)&lt;=0,0,ROUND(N(F42)*$C$7/12,2))</f>
        <v/>
      </c>
      <c r="Z43">
        <f>MAX(0,MIN(N($D$7),N(F42)+Y43))</f>
        <v/>
      </c>
      <c r="AA43">
        <f>MAX(0,N(F42)+Y43-Z43)</f>
        <v/>
      </c>
      <c r="AB43">
        <f>X43+AA43</f>
        <v/>
      </c>
      <c r="AC43">
        <f>IF(N(H42)&lt;=0,0,ROUND(N(H42)*$C$8/12,2))</f>
        <v/>
      </c>
      <c r="AD43">
        <f>MAX(0,MIN(N($D$8),N(H42)+AC43))</f>
        <v/>
      </c>
      <c r="AE43">
        <f>MAX(0,N(H42)+AC43-AD43)</f>
        <v/>
      </c>
      <c r="AF43">
        <f>AB43+AE43</f>
        <v/>
      </c>
      <c r="AG43">
        <f>IF(N(J42)&lt;=0,0,ROUND(N(J42)*$C$9/12,2))</f>
        <v/>
      </c>
      <c r="AH43">
        <f>MAX(0,MIN(N($D$9),N(J42)+AG43))</f>
        <v/>
      </c>
      <c r="AI43">
        <f>MAX(0,N(J42)+AG43-AH43)</f>
        <v/>
      </c>
      <c r="AJ43">
        <f>AF43+AI43</f>
        <v/>
      </c>
      <c r="AK43">
        <f>IF(N(L42)&lt;=0,0,ROUND(N(L42)*$C$10/12,2))</f>
        <v/>
      </c>
      <c r="AL43">
        <f>MAX(0,MIN(N($D$10),N(L42)+AK43))</f>
        <v/>
      </c>
      <c r="AM43">
        <f>MAX(0,N(L42)+AK43-AL43)</f>
        <v/>
      </c>
      <c r="AN43">
        <f>AJ43+AM43</f>
        <v/>
      </c>
      <c r="AO43">
        <f>IF(N(N42)&lt;=0,0,ROUND(N(N42)*$C$11/12,2))</f>
        <v/>
      </c>
      <c r="AP43">
        <f>MAX(0,MIN(N($D$11),N(N42)+AO43))</f>
        <v/>
      </c>
      <c r="AQ43">
        <f>MAX(0,N(N42)+AO43-AP43)</f>
        <v/>
      </c>
      <c r="AR43">
        <f>AN43+AQ43</f>
        <v/>
      </c>
      <c r="AS43">
        <f>IF(N(P42)&lt;=0,0,ROUND(N(P42)*$C$12/12,2))</f>
        <v/>
      </c>
      <c r="AT43">
        <f>MAX(0,MIN(N($D$12),N(P42)+AS43))</f>
        <v/>
      </c>
      <c r="AU43">
        <f>MAX(0,N(P42)+AS43-AT43)</f>
        <v/>
      </c>
      <c r="AV43">
        <f>AR43+AU43</f>
        <v/>
      </c>
      <c r="AW43">
        <f>IF(N(R42)&lt;=0,0,ROUND(N(R42)*$C$13/12,2))</f>
        <v/>
      </c>
      <c r="AX43">
        <f>MAX(0,MIN(N($D$13),N(R42)+AW43))</f>
        <v/>
      </c>
      <c r="AY43">
        <f>MAX(0,N(R42)+AW43-AX43)</f>
        <v/>
      </c>
      <c r="AZ43">
        <f>AV43+AY43</f>
        <v/>
      </c>
      <c r="BA43">
        <f>MAX(0,$I$7-(V43+Z43+AD43+AH43+AL43+AP43+AT43+AX43))</f>
        <v/>
      </c>
    </row>
    <row r="44">
      <c r="A44" t="n">
        <v>27</v>
      </c>
      <c r="B44" s="39">
        <f>EDATE($I$6,26)</f>
        <v/>
      </c>
      <c r="C44" s="24">
        <f>V44+MIN(X44,BA44)</f>
        <v/>
      </c>
      <c r="D44" s="24">
        <f>ROUND(MAX(0,N(D43)+U44-C44),2)</f>
        <v/>
      </c>
      <c r="E44" s="24">
        <f>Z44+MIN(AB44,BA44)-MIN(X44,BA44)</f>
        <v/>
      </c>
      <c r="F44" s="24">
        <f>ROUND(MAX(0,N(F43)+Y44-E44),2)</f>
        <v/>
      </c>
      <c r="G44" s="24">
        <f>AD44+MIN(AF44,BA44)-MIN(AB44,BA44)</f>
        <v/>
      </c>
      <c r="H44" s="24">
        <f>ROUND(MAX(0,N(H43)+AC44-G44),2)</f>
        <v/>
      </c>
      <c r="I44" s="24">
        <f>AH44+MIN(AJ44,BA44)-MIN(AF44,BA44)</f>
        <v/>
      </c>
      <c r="J44" s="24">
        <f>ROUND(MAX(0,N(J43)+AG44-I44),2)</f>
        <v/>
      </c>
      <c r="K44" s="24">
        <f>AL44+MIN(AN44,BA44)-MIN(AJ44,BA44)</f>
        <v/>
      </c>
      <c r="L44" s="24">
        <f>ROUND(MAX(0,N(L43)+AK44-K44),2)</f>
        <v/>
      </c>
      <c r="M44" s="24">
        <f>AP44+MIN(AR44,BA44)-MIN(AN44,BA44)</f>
        <v/>
      </c>
      <c r="N44" s="24">
        <f>ROUND(MAX(0,N(N43)+AO44-M44),2)</f>
        <v/>
      </c>
      <c r="O44" s="24">
        <f>AT44+MIN(AV44,BA44)-MIN(AR44,BA44)</f>
        <v/>
      </c>
      <c r="P44" s="24">
        <f>ROUND(MAX(0,N(P43)+AS44-O44),2)</f>
        <v/>
      </c>
      <c r="Q44" s="24">
        <f>AX44+MIN(AZ44,BA44)-MIN(AV44,BA44)</f>
        <v/>
      </c>
      <c r="R44" s="24">
        <f>ROUND(MAX(0,N(R43)+AW44-Q44),2)</f>
        <v/>
      </c>
      <c r="S44" s="23">
        <f>C44+E44+G44+I44+K44+M44+O44+Q44</f>
        <v/>
      </c>
      <c r="T44" s="23">
        <f>D44+F44+H44+J44+L44+N44+P44+R44</f>
        <v/>
      </c>
      <c r="U44">
        <f>IF(N(D43)&lt;=0,0,ROUND(N(D43)*$C$6/12,2))</f>
        <v/>
      </c>
      <c r="V44">
        <f>MAX(0,MIN(N($D$6),N(D43)+U44))</f>
        <v/>
      </c>
      <c r="W44">
        <f>MAX(0,N(D43)+U44-V44)</f>
        <v/>
      </c>
      <c r="X44">
        <f>W44</f>
        <v/>
      </c>
      <c r="Y44">
        <f>IF(N(F43)&lt;=0,0,ROUND(N(F43)*$C$7/12,2))</f>
        <v/>
      </c>
      <c r="Z44">
        <f>MAX(0,MIN(N($D$7),N(F43)+Y44))</f>
        <v/>
      </c>
      <c r="AA44">
        <f>MAX(0,N(F43)+Y44-Z44)</f>
        <v/>
      </c>
      <c r="AB44">
        <f>X44+AA44</f>
        <v/>
      </c>
      <c r="AC44">
        <f>IF(N(H43)&lt;=0,0,ROUND(N(H43)*$C$8/12,2))</f>
        <v/>
      </c>
      <c r="AD44">
        <f>MAX(0,MIN(N($D$8),N(H43)+AC44))</f>
        <v/>
      </c>
      <c r="AE44">
        <f>MAX(0,N(H43)+AC44-AD44)</f>
        <v/>
      </c>
      <c r="AF44">
        <f>AB44+AE44</f>
        <v/>
      </c>
      <c r="AG44">
        <f>IF(N(J43)&lt;=0,0,ROUND(N(J43)*$C$9/12,2))</f>
        <v/>
      </c>
      <c r="AH44">
        <f>MAX(0,MIN(N($D$9),N(J43)+AG44))</f>
        <v/>
      </c>
      <c r="AI44">
        <f>MAX(0,N(J43)+AG44-AH44)</f>
        <v/>
      </c>
      <c r="AJ44">
        <f>AF44+AI44</f>
        <v/>
      </c>
      <c r="AK44">
        <f>IF(N(L43)&lt;=0,0,ROUND(N(L43)*$C$10/12,2))</f>
        <v/>
      </c>
      <c r="AL44">
        <f>MAX(0,MIN(N($D$10),N(L43)+AK44))</f>
        <v/>
      </c>
      <c r="AM44">
        <f>MAX(0,N(L43)+AK44-AL44)</f>
        <v/>
      </c>
      <c r="AN44">
        <f>AJ44+AM44</f>
        <v/>
      </c>
      <c r="AO44">
        <f>IF(N(N43)&lt;=0,0,ROUND(N(N43)*$C$11/12,2))</f>
        <v/>
      </c>
      <c r="AP44">
        <f>MAX(0,MIN(N($D$11),N(N43)+AO44))</f>
        <v/>
      </c>
      <c r="AQ44">
        <f>MAX(0,N(N43)+AO44-AP44)</f>
        <v/>
      </c>
      <c r="AR44">
        <f>AN44+AQ44</f>
        <v/>
      </c>
      <c r="AS44">
        <f>IF(N(P43)&lt;=0,0,ROUND(N(P43)*$C$12/12,2))</f>
        <v/>
      </c>
      <c r="AT44">
        <f>MAX(0,MIN(N($D$12),N(P43)+AS44))</f>
        <v/>
      </c>
      <c r="AU44">
        <f>MAX(0,N(P43)+AS44-AT44)</f>
        <v/>
      </c>
      <c r="AV44">
        <f>AR44+AU44</f>
        <v/>
      </c>
      <c r="AW44">
        <f>IF(N(R43)&lt;=0,0,ROUND(N(R43)*$C$13/12,2))</f>
        <v/>
      </c>
      <c r="AX44">
        <f>MAX(0,MIN(N($D$13),N(R43)+AW44))</f>
        <v/>
      </c>
      <c r="AY44">
        <f>MAX(0,N(R43)+AW44-AX44)</f>
        <v/>
      </c>
      <c r="AZ44">
        <f>AV44+AY44</f>
        <v/>
      </c>
      <c r="BA44">
        <f>MAX(0,$I$7-(V44+Z44+AD44+AH44+AL44+AP44+AT44+AX44))</f>
        <v/>
      </c>
    </row>
    <row r="45">
      <c r="A45" t="n">
        <v>28</v>
      </c>
      <c r="B45" s="39">
        <f>EDATE($I$6,27)</f>
        <v/>
      </c>
      <c r="C45" s="40">
        <f>V45+MIN(X45,BA45)</f>
        <v/>
      </c>
      <c r="D45" s="40">
        <f>ROUND(MAX(0,N(D44)+U45-C45),2)</f>
        <v/>
      </c>
      <c r="E45" s="40">
        <f>Z45+MIN(AB45,BA45)-MIN(X45,BA45)</f>
        <v/>
      </c>
      <c r="F45" s="40">
        <f>ROUND(MAX(0,N(F44)+Y45-E45),2)</f>
        <v/>
      </c>
      <c r="G45" s="40">
        <f>AD45+MIN(AF45,BA45)-MIN(AB45,BA45)</f>
        <v/>
      </c>
      <c r="H45" s="40">
        <f>ROUND(MAX(0,N(H44)+AC45-G45),2)</f>
        <v/>
      </c>
      <c r="I45" s="40">
        <f>AH45+MIN(AJ45,BA45)-MIN(AF45,BA45)</f>
        <v/>
      </c>
      <c r="J45" s="40">
        <f>ROUND(MAX(0,N(J44)+AG45-I45),2)</f>
        <v/>
      </c>
      <c r="K45" s="40">
        <f>AL45+MIN(AN45,BA45)-MIN(AJ45,BA45)</f>
        <v/>
      </c>
      <c r="L45" s="40">
        <f>ROUND(MAX(0,N(L44)+AK45-K45),2)</f>
        <v/>
      </c>
      <c r="M45" s="40">
        <f>AP45+MIN(AR45,BA45)-MIN(AN45,BA45)</f>
        <v/>
      </c>
      <c r="N45" s="40">
        <f>ROUND(MAX(0,N(N44)+AO45-M45),2)</f>
        <v/>
      </c>
      <c r="O45" s="40">
        <f>AT45+MIN(AV45,BA45)-MIN(AR45,BA45)</f>
        <v/>
      </c>
      <c r="P45" s="40">
        <f>ROUND(MAX(0,N(P44)+AS45-O45),2)</f>
        <v/>
      </c>
      <c r="Q45" s="40">
        <f>AX45+MIN(AZ45,BA45)-MIN(AV45,BA45)</f>
        <v/>
      </c>
      <c r="R45" s="40">
        <f>ROUND(MAX(0,N(R44)+AW45-Q45),2)</f>
        <v/>
      </c>
      <c r="S45" s="23">
        <f>C45+E45+G45+I45+K45+M45+O45+Q45</f>
        <v/>
      </c>
      <c r="T45" s="23">
        <f>D45+F45+H45+J45+L45+N45+P45+R45</f>
        <v/>
      </c>
      <c r="U45">
        <f>IF(N(D44)&lt;=0,0,ROUND(N(D44)*$C$6/12,2))</f>
        <v/>
      </c>
      <c r="V45">
        <f>MAX(0,MIN(N($D$6),N(D44)+U45))</f>
        <v/>
      </c>
      <c r="W45">
        <f>MAX(0,N(D44)+U45-V45)</f>
        <v/>
      </c>
      <c r="X45">
        <f>W45</f>
        <v/>
      </c>
      <c r="Y45">
        <f>IF(N(F44)&lt;=0,0,ROUND(N(F44)*$C$7/12,2))</f>
        <v/>
      </c>
      <c r="Z45">
        <f>MAX(0,MIN(N($D$7),N(F44)+Y45))</f>
        <v/>
      </c>
      <c r="AA45">
        <f>MAX(0,N(F44)+Y45-Z45)</f>
        <v/>
      </c>
      <c r="AB45">
        <f>X45+AA45</f>
        <v/>
      </c>
      <c r="AC45">
        <f>IF(N(H44)&lt;=0,0,ROUND(N(H44)*$C$8/12,2))</f>
        <v/>
      </c>
      <c r="AD45">
        <f>MAX(0,MIN(N($D$8),N(H44)+AC45))</f>
        <v/>
      </c>
      <c r="AE45">
        <f>MAX(0,N(H44)+AC45-AD45)</f>
        <v/>
      </c>
      <c r="AF45">
        <f>AB45+AE45</f>
        <v/>
      </c>
      <c r="AG45">
        <f>IF(N(J44)&lt;=0,0,ROUND(N(J44)*$C$9/12,2))</f>
        <v/>
      </c>
      <c r="AH45">
        <f>MAX(0,MIN(N($D$9),N(J44)+AG45))</f>
        <v/>
      </c>
      <c r="AI45">
        <f>MAX(0,N(J44)+AG45-AH45)</f>
        <v/>
      </c>
      <c r="AJ45">
        <f>AF45+AI45</f>
        <v/>
      </c>
      <c r="AK45">
        <f>IF(N(L44)&lt;=0,0,ROUND(N(L44)*$C$10/12,2))</f>
        <v/>
      </c>
      <c r="AL45">
        <f>MAX(0,MIN(N($D$10),N(L44)+AK45))</f>
        <v/>
      </c>
      <c r="AM45">
        <f>MAX(0,N(L44)+AK45-AL45)</f>
        <v/>
      </c>
      <c r="AN45">
        <f>AJ45+AM45</f>
        <v/>
      </c>
      <c r="AO45">
        <f>IF(N(N44)&lt;=0,0,ROUND(N(N44)*$C$11/12,2))</f>
        <v/>
      </c>
      <c r="AP45">
        <f>MAX(0,MIN(N($D$11),N(N44)+AO45))</f>
        <v/>
      </c>
      <c r="AQ45">
        <f>MAX(0,N(N44)+AO45-AP45)</f>
        <v/>
      </c>
      <c r="AR45">
        <f>AN45+AQ45</f>
        <v/>
      </c>
      <c r="AS45">
        <f>IF(N(P44)&lt;=0,0,ROUND(N(P44)*$C$12/12,2))</f>
        <v/>
      </c>
      <c r="AT45">
        <f>MAX(0,MIN(N($D$12),N(P44)+AS45))</f>
        <v/>
      </c>
      <c r="AU45">
        <f>MAX(0,N(P44)+AS45-AT45)</f>
        <v/>
      </c>
      <c r="AV45">
        <f>AR45+AU45</f>
        <v/>
      </c>
      <c r="AW45">
        <f>IF(N(R44)&lt;=0,0,ROUND(N(R44)*$C$13/12,2))</f>
        <v/>
      </c>
      <c r="AX45">
        <f>MAX(0,MIN(N($D$13),N(R44)+AW45))</f>
        <v/>
      </c>
      <c r="AY45">
        <f>MAX(0,N(R44)+AW45-AX45)</f>
        <v/>
      </c>
      <c r="AZ45">
        <f>AV45+AY45</f>
        <v/>
      </c>
      <c r="BA45">
        <f>MAX(0,$I$7-(V45+Z45+AD45+AH45+AL45+AP45+AT45+AX45))</f>
        <v/>
      </c>
    </row>
    <row r="46">
      <c r="A46" t="n">
        <v>29</v>
      </c>
      <c r="B46" s="39">
        <f>EDATE($I$6,28)</f>
        <v/>
      </c>
      <c r="C46" s="24">
        <f>V46+MIN(X46,BA46)</f>
        <v/>
      </c>
      <c r="D46" s="24">
        <f>ROUND(MAX(0,N(D45)+U46-C46),2)</f>
        <v/>
      </c>
      <c r="E46" s="24">
        <f>Z46+MIN(AB46,BA46)-MIN(X46,BA46)</f>
        <v/>
      </c>
      <c r="F46" s="24">
        <f>ROUND(MAX(0,N(F45)+Y46-E46),2)</f>
        <v/>
      </c>
      <c r="G46" s="24">
        <f>AD46+MIN(AF46,BA46)-MIN(AB46,BA46)</f>
        <v/>
      </c>
      <c r="H46" s="24">
        <f>ROUND(MAX(0,N(H45)+AC46-G46),2)</f>
        <v/>
      </c>
      <c r="I46" s="24">
        <f>AH46+MIN(AJ46,BA46)-MIN(AF46,BA46)</f>
        <v/>
      </c>
      <c r="J46" s="24">
        <f>ROUND(MAX(0,N(J45)+AG46-I46),2)</f>
        <v/>
      </c>
      <c r="K46" s="24">
        <f>AL46+MIN(AN46,BA46)-MIN(AJ46,BA46)</f>
        <v/>
      </c>
      <c r="L46" s="24">
        <f>ROUND(MAX(0,N(L45)+AK46-K46),2)</f>
        <v/>
      </c>
      <c r="M46" s="24">
        <f>AP46+MIN(AR46,BA46)-MIN(AN46,BA46)</f>
        <v/>
      </c>
      <c r="N46" s="24">
        <f>ROUND(MAX(0,N(N45)+AO46-M46),2)</f>
        <v/>
      </c>
      <c r="O46" s="24">
        <f>AT46+MIN(AV46,BA46)-MIN(AR46,BA46)</f>
        <v/>
      </c>
      <c r="P46" s="24">
        <f>ROUND(MAX(0,N(P45)+AS46-O46),2)</f>
        <v/>
      </c>
      <c r="Q46" s="24">
        <f>AX46+MIN(AZ46,BA46)-MIN(AV46,BA46)</f>
        <v/>
      </c>
      <c r="R46" s="24">
        <f>ROUND(MAX(0,N(R45)+AW46-Q46),2)</f>
        <v/>
      </c>
      <c r="S46" s="23">
        <f>C46+E46+G46+I46+K46+M46+O46+Q46</f>
        <v/>
      </c>
      <c r="T46" s="23">
        <f>D46+F46+H46+J46+L46+N46+P46+R46</f>
        <v/>
      </c>
      <c r="U46">
        <f>IF(N(D45)&lt;=0,0,ROUND(N(D45)*$C$6/12,2))</f>
        <v/>
      </c>
      <c r="V46">
        <f>MAX(0,MIN(N($D$6),N(D45)+U46))</f>
        <v/>
      </c>
      <c r="W46">
        <f>MAX(0,N(D45)+U46-V46)</f>
        <v/>
      </c>
      <c r="X46">
        <f>W46</f>
        <v/>
      </c>
      <c r="Y46">
        <f>IF(N(F45)&lt;=0,0,ROUND(N(F45)*$C$7/12,2))</f>
        <v/>
      </c>
      <c r="Z46">
        <f>MAX(0,MIN(N($D$7),N(F45)+Y46))</f>
        <v/>
      </c>
      <c r="AA46">
        <f>MAX(0,N(F45)+Y46-Z46)</f>
        <v/>
      </c>
      <c r="AB46">
        <f>X46+AA46</f>
        <v/>
      </c>
      <c r="AC46">
        <f>IF(N(H45)&lt;=0,0,ROUND(N(H45)*$C$8/12,2))</f>
        <v/>
      </c>
      <c r="AD46">
        <f>MAX(0,MIN(N($D$8),N(H45)+AC46))</f>
        <v/>
      </c>
      <c r="AE46">
        <f>MAX(0,N(H45)+AC46-AD46)</f>
        <v/>
      </c>
      <c r="AF46">
        <f>AB46+AE46</f>
        <v/>
      </c>
      <c r="AG46">
        <f>IF(N(J45)&lt;=0,0,ROUND(N(J45)*$C$9/12,2))</f>
        <v/>
      </c>
      <c r="AH46">
        <f>MAX(0,MIN(N($D$9),N(J45)+AG46))</f>
        <v/>
      </c>
      <c r="AI46">
        <f>MAX(0,N(J45)+AG46-AH46)</f>
        <v/>
      </c>
      <c r="AJ46">
        <f>AF46+AI46</f>
        <v/>
      </c>
      <c r="AK46">
        <f>IF(N(L45)&lt;=0,0,ROUND(N(L45)*$C$10/12,2))</f>
        <v/>
      </c>
      <c r="AL46">
        <f>MAX(0,MIN(N($D$10),N(L45)+AK46))</f>
        <v/>
      </c>
      <c r="AM46">
        <f>MAX(0,N(L45)+AK46-AL46)</f>
        <v/>
      </c>
      <c r="AN46">
        <f>AJ46+AM46</f>
        <v/>
      </c>
      <c r="AO46">
        <f>IF(N(N45)&lt;=0,0,ROUND(N(N45)*$C$11/12,2))</f>
        <v/>
      </c>
      <c r="AP46">
        <f>MAX(0,MIN(N($D$11),N(N45)+AO46))</f>
        <v/>
      </c>
      <c r="AQ46">
        <f>MAX(0,N(N45)+AO46-AP46)</f>
        <v/>
      </c>
      <c r="AR46">
        <f>AN46+AQ46</f>
        <v/>
      </c>
      <c r="AS46">
        <f>IF(N(P45)&lt;=0,0,ROUND(N(P45)*$C$12/12,2))</f>
        <v/>
      </c>
      <c r="AT46">
        <f>MAX(0,MIN(N($D$12),N(P45)+AS46))</f>
        <v/>
      </c>
      <c r="AU46">
        <f>MAX(0,N(P45)+AS46-AT46)</f>
        <v/>
      </c>
      <c r="AV46">
        <f>AR46+AU46</f>
        <v/>
      </c>
      <c r="AW46">
        <f>IF(N(R45)&lt;=0,0,ROUND(N(R45)*$C$13/12,2))</f>
        <v/>
      </c>
      <c r="AX46">
        <f>MAX(0,MIN(N($D$13),N(R45)+AW46))</f>
        <v/>
      </c>
      <c r="AY46">
        <f>MAX(0,N(R45)+AW46-AX46)</f>
        <v/>
      </c>
      <c r="AZ46">
        <f>AV46+AY46</f>
        <v/>
      </c>
      <c r="BA46">
        <f>MAX(0,$I$7-(V46+Z46+AD46+AH46+AL46+AP46+AT46+AX46))</f>
        <v/>
      </c>
    </row>
    <row r="47">
      <c r="A47" t="n">
        <v>30</v>
      </c>
      <c r="B47" s="39">
        <f>EDATE($I$6,29)</f>
        <v/>
      </c>
      <c r="C47" s="40">
        <f>V47+MIN(X47,BA47)</f>
        <v/>
      </c>
      <c r="D47" s="40">
        <f>ROUND(MAX(0,N(D46)+U47-C47),2)</f>
        <v/>
      </c>
      <c r="E47" s="40">
        <f>Z47+MIN(AB47,BA47)-MIN(X47,BA47)</f>
        <v/>
      </c>
      <c r="F47" s="40">
        <f>ROUND(MAX(0,N(F46)+Y47-E47),2)</f>
        <v/>
      </c>
      <c r="G47" s="40">
        <f>AD47+MIN(AF47,BA47)-MIN(AB47,BA47)</f>
        <v/>
      </c>
      <c r="H47" s="40">
        <f>ROUND(MAX(0,N(H46)+AC47-G47),2)</f>
        <v/>
      </c>
      <c r="I47" s="40">
        <f>AH47+MIN(AJ47,BA47)-MIN(AF47,BA47)</f>
        <v/>
      </c>
      <c r="J47" s="40">
        <f>ROUND(MAX(0,N(J46)+AG47-I47),2)</f>
        <v/>
      </c>
      <c r="K47" s="40">
        <f>AL47+MIN(AN47,BA47)-MIN(AJ47,BA47)</f>
        <v/>
      </c>
      <c r="L47" s="40">
        <f>ROUND(MAX(0,N(L46)+AK47-K47),2)</f>
        <v/>
      </c>
      <c r="M47" s="40">
        <f>AP47+MIN(AR47,BA47)-MIN(AN47,BA47)</f>
        <v/>
      </c>
      <c r="N47" s="40">
        <f>ROUND(MAX(0,N(N46)+AO47-M47),2)</f>
        <v/>
      </c>
      <c r="O47" s="40">
        <f>AT47+MIN(AV47,BA47)-MIN(AR47,BA47)</f>
        <v/>
      </c>
      <c r="P47" s="40">
        <f>ROUND(MAX(0,N(P46)+AS47-O47),2)</f>
        <v/>
      </c>
      <c r="Q47" s="40">
        <f>AX47+MIN(AZ47,BA47)-MIN(AV47,BA47)</f>
        <v/>
      </c>
      <c r="R47" s="40">
        <f>ROUND(MAX(0,N(R46)+AW47-Q47),2)</f>
        <v/>
      </c>
      <c r="S47" s="23">
        <f>C47+E47+G47+I47+K47+M47+O47+Q47</f>
        <v/>
      </c>
      <c r="T47" s="23">
        <f>D47+F47+H47+J47+L47+N47+P47+R47</f>
        <v/>
      </c>
      <c r="U47">
        <f>IF(N(D46)&lt;=0,0,ROUND(N(D46)*$C$6/12,2))</f>
        <v/>
      </c>
      <c r="V47">
        <f>MAX(0,MIN(N($D$6),N(D46)+U47))</f>
        <v/>
      </c>
      <c r="W47">
        <f>MAX(0,N(D46)+U47-V47)</f>
        <v/>
      </c>
      <c r="X47">
        <f>W47</f>
        <v/>
      </c>
      <c r="Y47">
        <f>IF(N(F46)&lt;=0,0,ROUND(N(F46)*$C$7/12,2))</f>
        <v/>
      </c>
      <c r="Z47">
        <f>MAX(0,MIN(N($D$7),N(F46)+Y47))</f>
        <v/>
      </c>
      <c r="AA47">
        <f>MAX(0,N(F46)+Y47-Z47)</f>
        <v/>
      </c>
      <c r="AB47">
        <f>X47+AA47</f>
        <v/>
      </c>
      <c r="AC47">
        <f>IF(N(H46)&lt;=0,0,ROUND(N(H46)*$C$8/12,2))</f>
        <v/>
      </c>
      <c r="AD47">
        <f>MAX(0,MIN(N($D$8),N(H46)+AC47))</f>
        <v/>
      </c>
      <c r="AE47">
        <f>MAX(0,N(H46)+AC47-AD47)</f>
        <v/>
      </c>
      <c r="AF47">
        <f>AB47+AE47</f>
        <v/>
      </c>
      <c r="AG47">
        <f>IF(N(J46)&lt;=0,0,ROUND(N(J46)*$C$9/12,2))</f>
        <v/>
      </c>
      <c r="AH47">
        <f>MAX(0,MIN(N($D$9),N(J46)+AG47))</f>
        <v/>
      </c>
      <c r="AI47">
        <f>MAX(0,N(J46)+AG47-AH47)</f>
        <v/>
      </c>
      <c r="AJ47">
        <f>AF47+AI47</f>
        <v/>
      </c>
      <c r="AK47">
        <f>IF(N(L46)&lt;=0,0,ROUND(N(L46)*$C$10/12,2))</f>
        <v/>
      </c>
      <c r="AL47">
        <f>MAX(0,MIN(N($D$10),N(L46)+AK47))</f>
        <v/>
      </c>
      <c r="AM47">
        <f>MAX(0,N(L46)+AK47-AL47)</f>
        <v/>
      </c>
      <c r="AN47">
        <f>AJ47+AM47</f>
        <v/>
      </c>
      <c r="AO47">
        <f>IF(N(N46)&lt;=0,0,ROUND(N(N46)*$C$11/12,2))</f>
        <v/>
      </c>
      <c r="AP47">
        <f>MAX(0,MIN(N($D$11),N(N46)+AO47))</f>
        <v/>
      </c>
      <c r="AQ47">
        <f>MAX(0,N(N46)+AO47-AP47)</f>
        <v/>
      </c>
      <c r="AR47">
        <f>AN47+AQ47</f>
        <v/>
      </c>
      <c r="AS47">
        <f>IF(N(P46)&lt;=0,0,ROUND(N(P46)*$C$12/12,2))</f>
        <v/>
      </c>
      <c r="AT47">
        <f>MAX(0,MIN(N($D$12),N(P46)+AS47))</f>
        <v/>
      </c>
      <c r="AU47">
        <f>MAX(0,N(P46)+AS47-AT47)</f>
        <v/>
      </c>
      <c r="AV47">
        <f>AR47+AU47</f>
        <v/>
      </c>
      <c r="AW47">
        <f>IF(N(R46)&lt;=0,0,ROUND(N(R46)*$C$13/12,2))</f>
        <v/>
      </c>
      <c r="AX47">
        <f>MAX(0,MIN(N($D$13),N(R46)+AW47))</f>
        <v/>
      </c>
      <c r="AY47">
        <f>MAX(0,N(R46)+AW47-AX47)</f>
        <v/>
      </c>
      <c r="AZ47">
        <f>AV47+AY47</f>
        <v/>
      </c>
      <c r="BA47">
        <f>MAX(0,$I$7-(V47+Z47+AD47+AH47+AL47+AP47+AT47+AX47))</f>
        <v/>
      </c>
    </row>
    <row r="48">
      <c r="A48" t="n">
        <v>31</v>
      </c>
      <c r="B48" s="39">
        <f>EDATE($I$6,30)</f>
        <v/>
      </c>
      <c r="C48" s="24">
        <f>V48+MIN(X48,BA48)</f>
        <v/>
      </c>
      <c r="D48" s="24">
        <f>ROUND(MAX(0,N(D47)+U48-C48),2)</f>
        <v/>
      </c>
      <c r="E48" s="24">
        <f>Z48+MIN(AB48,BA48)-MIN(X48,BA48)</f>
        <v/>
      </c>
      <c r="F48" s="24">
        <f>ROUND(MAX(0,N(F47)+Y48-E48),2)</f>
        <v/>
      </c>
      <c r="G48" s="24">
        <f>AD48+MIN(AF48,BA48)-MIN(AB48,BA48)</f>
        <v/>
      </c>
      <c r="H48" s="24">
        <f>ROUND(MAX(0,N(H47)+AC48-G48),2)</f>
        <v/>
      </c>
      <c r="I48" s="24">
        <f>AH48+MIN(AJ48,BA48)-MIN(AF48,BA48)</f>
        <v/>
      </c>
      <c r="J48" s="24">
        <f>ROUND(MAX(0,N(J47)+AG48-I48),2)</f>
        <v/>
      </c>
      <c r="K48" s="24">
        <f>AL48+MIN(AN48,BA48)-MIN(AJ48,BA48)</f>
        <v/>
      </c>
      <c r="L48" s="24">
        <f>ROUND(MAX(0,N(L47)+AK48-K48),2)</f>
        <v/>
      </c>
      <c r="M48" s="24">
        <f>AP48+MIN(AR48,BA48)-MIN(AN48,BA48)</f>
        <v/>
      </c>
      <c r="N48" s="24">
        <f>ROUND(MAX(0,N(N47)+AO48-M48),2)</f>
        <v/>
      </c>
      <c r="O48" s="24">
        <f>AT48+MIN(AV48,BA48)-MIN(AR48,BA48)</f>
        <v/>
      </c>
      <c r="P48" s="24">
        <f>ROUND(MAX(0,N(P47)+AS48-O48),2)</f>
        <v/>
      </c>
      <c r="Q48" s="24">
        <f>AX48+MIN(AZ48,BA48)-MIN(AV48,BA48)</f>
        <v/>
      </c>
      <c r="R48" s="24">
        <f>ROUND(MAX(0,N(R47)+AW48-Q48),2)</f>
        <v/>
      </c>
      <c r="S48" s="23">
        <f>C48+E48+G48+I48+K48+M48+O48+Q48</f>
        <v/>
      </c>
      <c r="T48" s="23">
        <f>D48+F48+H48+J48+L48+N48+P48+R48</f>
        <v/>
      </c>
      <c r="U48">
        <f>IF(N(D47)&lt;=0,0,ROUND(N(D47)*$C$6/12,2))</f>
        <v/>
      </c>
      <c r="V48">
        <f>MAX(0,MIN(N($D$6),N(D47)+U48))</f>
        <v/>
      </c>
      <c r="W48">
        <f>MAX(0,N(D47)+U48-V48)</f>
        <v/>
      </c>
      <c r="X48">
        <f>W48</f>
        <v/>
      </c>
      <c r="Y48">
        <f>IF(N(F47)&lt;=0,0,ROUND(N(F47)*$C$7/12,2))</f>
        <v/>
      </c>
      <c r="Z48">
        <f>MAX(0,MIN(N($D$7),N(F47)+Y48))</f>
        <v/>
      </c>
      <c r="AA48">
        <f>MAX(0,N(F47)+Y48-Z48)</f>
        <v/>
      </c>
      <c r="AB48">
        <f>X48+AA48</f>
        <v/>
      </c>
      <c r="AC48">
        <f>IF(N(H47)&lt;=0,0,ROUND(N(H47)*$C$8/12,2))</f>
        <v/>
      </c>
      <c r="AD48">
        <f>MAX(0,MIN(N($D$8),N(H47)+AC48))</f>
        <v/>
      </c>
      <c r="AE48">
        <f>MAX(0,N(H47)+AC48-AD48)</f>
        <v/>
      </c>
      <c r="AF48">
        <f>AB48+AE48</f>
        <v/>
      </c>
      <c r="AG48">
        <f>IF(N(J47)&lt;=0,0,ROUND(N(J47)*$C$9/12,2))</f>
        <v/>
      </c>
      <c r="AH48">
        <f>MAX(0,MIN(N($D$9),N(J47)+AG48))</f>
        <v/>
      </c>
      <c r="AI48">
        <f>MAX(0,N(J47)+AG48-AH48)</f>
        <v/>
      </c>
      <c r="AJ48">
        <f>AF48+AI48</f>
        <v/>
      </c>
      <c r="AK48">
        <f>IF(N(L47)&lt;=0,0,ROUND(N(L47)*$C$10/12,2))</f>
        <v/>
      </c>
      <c r="AL48">
        <f>MAX(0,MIN(N($D$10),N(L47)+AK48))</f>
        <v/>
      </c>
      <c r="AM48">
        <f>MAX(0,N(L47)+AK48-AL48)</f>
        <v/>
      </c>
      <c r="AN48">
        <f>AJ48+AM48</f>
        <v/>
      </c>
      <c r="AO48">
        <f>IF(N(N47)&lt;=0,0,ROUND(N(N47)*$C$11/12,2))</f>
        <v/>
      </c>
      <c r="AP48">
        <f>MAX(0,MIN(N($D$11),N(N47)+AO48))</f>
        <v/>
      </c>
      <c r="AQ48">
        <f>MAX(0,N(N47)+AO48-AP48)</f>
        <v/>
      </c>
      <c r="AR48">
        <f>AN48+AQ48</f>
        <v/>
      </c>
      <c r="AS48">
        <f>IF(N(P47)&lt;=0,0,ROUND(N(P47)*$C$12/12,2))</f>
        <v/>
      </c>
      <c r="AT48">
        <f>MAX(0,MIN(N($D$12),N(P47)+AS48))</f>
        <v/>
      </c>
      <c r="AU48">
        <f>MAX(0,N(P47)+AS48-AT48)</f>
        <v/>
      </c>
      <c r="AV48">
        <f>AR48+AU48</f>
        <v/>
      </c>
      <c r="AW48">
        <f>IF(N(R47)&lt;=0,0,ROUND(N(R47)*$C$13/12,2))</f>
        <v/>
      </c>
      <c r="AX48">
        <f>MAX(0,MIN(N($D$13),N(R47)+AW48))</f>
        <v/>
      </c>
      <c r="AY48">
        <f>MAX(0,N(R47)+AW48-AX48)</f>
        <v/>
      </c>
      <c r="AZ48">
        <f>AV48+AY48</f>
        <v/>
      </c>
      <c r="BA48">
        <f>MAX(0,$I$7-(V48+Z48+AD48+AH48+AL48+AP48+AT48+AX48))</f>
        <v/>
      </c>
    </row>
    <row r="49">
      <c r="A49" t="n">
        <v>32</v>
      </c>
      <c r="B49" s="39">
        <f>EDATE($I$6,31)</f>
        <v/>
      </c>
      <c r="C49" s="40">
        <f>V49+MIN(X49,BA49)</f>
        <v/>
      </c>
      <c r="D49" s="40">
        <f>ROUND(MAX(0,N(D48)+U49-C49),2)</f>
        <v/>
      </c>
      <c r="E49" s="40">
        <f>Z49+MIN(AB49,BA49)-MIN(X49,BA49)</f>
        <v/>
      </c>
      <c r="F49" s="40">
        <f>ROUND(MAX(0,N(F48)+Y49-E49),2)</f>
        <v/>
      </c>
      <c r="G49" s="40">
        <f>AD49+MIN(AF49,BA49)-MIN(AB49,BA49)</f>
        <v/>
      </c>
      <c r="H49" s="40">
        <f>ROUND(MAX(0,N(H48)+AC49-G49),2)</f>
        <v/>
      </c>
      <c r="I49" s="40">
        <f>AH49+MIN(AJ49,BA49)-MIN(AF49,BA49)</f>
        <v/>
      </c>
      <c r="J49" s="40">
        <f>ROUND(MAX(0,N(J48)+AG49-I49),2)</f>
        <v/>
      </c>
      <c r="K49" s="40">
        <f>AL49+MIN(AN49,BA49)-MIN(AJ49,BA49)</f>
        <v/>
      </c>
      <c r="L49" s="40">
        <f>ROUND(MAX(0,N(L48)+AK49-K49),2)</f>
        <v/>
      </c>
      <c r="M49" s="40">
        <f>AP49+MIN(AR49,BA49)-MIN(AN49,BA49)</f>
        <v/>
      </c>
      <c r="N49" s="40">
        <f>ROUND(MAX(0,N(N48)+AO49-M49),2)</f>
        <v/>
      </c>
      <c r="O49" s="40">
        <f>AT49+MIN(AV49,BA49)-MIN(AR49,BA49)</f>
        <v/>
      </c>
      <c r="P49" s="40">
        <f>ROUND(MAX(0,N(P48)+AS49-O49),2)</f>
        <v/>
      </c>
      <c r="Q49" s="40">
        <f>AX49+MIN(AZ49,BA49)-MIN(AV49,BA49)</f>
        <v/>
      </c>
      <c r="R49" s="40">
        <f>ROUND(MAX(0,N(R48)+AW49-Q49),2)</f>
        <v/>
      </c>
      <c r="S49" s="23">
        <f>C49+E49+G49+I49+K49+M49+O49+Q49</f>
        <v/>
      </c>
      <c r="T49" s="23">
        <f>D49+F49+H49+J49+L49+N49+P49+R49</f>
        <v/>
      </c>
      <c r="U49">
        <f>IF(N(D48)&lt;=0,0,ROUND(N(D48)*$C$6/12,2))</f>
        <v/>
      </c>
      <c r="V49">
        <f>MAX(0,MIN(N($D$6),N(D48)+U49))</f>
        <v/>
      </c>
      <c r="W49">
        <f>MAX(0,N(D48)+U49-V49)</f>
        <v/>
      </c>
      <c r="X49">
        <f>W49</f>
        <v/>
      </c>
      <c r="Y49">
        <f>IF(N(F48)&lt;=0,0,ROUND(N(F48)*$C$7/12,2))</f>
        <v/>
      </c>
      <c r="Z49">
        <f>MAX(0,MIN(N($D$7),N(F48)+Y49))</f>
        <v/>
      </c>
      <c r="AA49">
        <f>MAX(0,N(F48)+Y49-Z49)</f>
        <v/>
      </c>
      <c r="AB49">
        <f>X49+AA49</f>
        <v/>
      </c>
      <c r="AC49">
        <f>IF(N(H48)&lt;=0,0,ROUND(N(H48)*$C$8/12,2))</f>
        <v/>
      </c>
      <c r="AD49">
        <f>MAX(0,MIN(N($D$8),N(H48)+AC49))</f>
        <v/>
      </c>
      <c r="AE49">
        <f>MAX(0,N(H48)+AC49-AD49)</f>
        <v/>
      </c>
      <c r="AF49">
        <f>AB49+AE49</f>
        <v/>
      </c>
      <c r="AG49">
        <f>IF(N(J48)&lt;=0,0,ROUND(N(J48)*$C$9/12,2))</f>
        <v/>
      </c>
      <c r="AH49">
        <f>MAX(0,MIN(N($D$9),N(J48)+AG49))</f>
        <v/>
      </c>
      <c r="AI49">
        <f>MAX(0,N(J48)+AG49-AH49)</f>
        <v/>
      </c>
      <c r="AJ49">
        <f>AF49+AI49</f>
        <v/>
      </c>
      <c r="AK49">
        <f>IF(N(L48)&lt;=0,0,ROUND(N(L48)*$C$10/12,2))</f>
        <v/>
      </c>
      <c r="AL49">
        <f>MAX(0,MIN(N($D$10),N(L48)+AK49))</f>
        <v/>
      </c>
      <c r="AM49">
        <f>MAX(0,N(L48)+AK49-AL49)</f>
        <v/>
      </c>
      <c r="AN49">
        <f>AJ49+AM49</f>
        <v/>
      </c>
      <c r="AO49">
        <f>IF(N(N48)&lt;=0,0,ROUND(N(N48)*$C$11/12,2))</f>
        <v/>
      </c>
      <c r="AP49">
        <f>MAX(0,MIN(N($D$11),N(N48)+AO49))</f>
        <v/>
      </c>
      <c r="AQ49">
        <f>MAX(0,N(N48)+AO49-AP49)</f>
        <v/>
      </c>
      <c r="AR49">
        <f>AN49+AQ49</f>
        <v/>
      </c>
      <c r="AS49">
        <f>IF(N(P48)&lt;=0,0,ROUND(N(P48)*$C$12/12,2))</f>
        <v/>
      </c>
      <c r="AT49">
        <f>MAX(0,MIN(N($D$12),N(P48)+AS49))</f>
        <v/>
      </c>
      <c r="AU49">
        <f>MAX(0,N(P48)+AS49-AT49)</f>
        <v/>
      </c>
      <c r="AV49">
        <f>AR49+AU49</f>
        <v/>
      </c>
      <c r="AW49">
        <f>IF(N(R48)&lt;=0,0,ROUND(N(R48)*$C$13/12,2))</f>
        <v/>
      </c>
      <c r="AX49">
        <f>MAX(0,MIN(N($D$13),N(R48)+AW49))</f>
        <v/>
      </c>
      <c r="AY49">
        <f>MAX(0,N(R48)+AW49-AX49)</f>
        <v/>
      </c>
      <c r="AZ49">
        <f>AV49+AY49</f>
        <v/>
      </c>
      <c r="BA49">
        <f>MAX(0,$I$7-(V49+Z49+AD49+AH49+AL49+AP49+AT49+AX49))</f>
        <v/>
      </c>
    </row>
    <row r="50">
      <c r="A50" t="n">
        <v>33</v>
      </c>
      <c r="B50" s="39">
        <f>EDATE($I$6,32)</f>
        <v/>
      </c>
      <c r="C50" s="24">
        <f>V50+MIN(X50,BA50)</f>
        <v/>
      </c>
      <c r="D50" s="24">
        <f>ROUND(MAX(0,N(D49)+U50-C50),2)</f>
        <v/>
      </c>
      <c r="E50" s="24">
        <f>Z50+MIN(AB50,BA50)-MIN(X50,BA50)</f>
        <v/>
      </c>
      <c r="F50" s="24">
        <f>ROUND(MAX(0,N(F49)+Y50-E50),2)</f>
        <v/>
      </c>
      <c r="G50" s="24">
        <f>AD50+MIN(AF50,BA50)-MIN(AB50,BA50)</f>
        <v/>
      </c>
      <c r="H50" s="24">
        <f>ROUND(MAX(0,N(H49)+AC50-G50),2)</f>
        <v/>
      </c>
      <c r="I50" s="24">
        <f>AH50+MIN(AJ50,BA50)-MIN(AF50,BA50)</f>
        <v/>
      </c>
      <c r="J50" s="24">
        <f>ROUND(MAX(0,N(J49)+AG50-I50),2)</f>
        <v/>
      </c>
      <c r="K50" s="24">
        <f>AL50+MIN(AN50,BA50)-MIN(AJ50,BA50)</f>
        <v/>
      </c>
      <c r="L50" s="24">
        <f>ROUND(MAX(0,N(L49)+AK50-K50),2)</f>
        <v/>
      </c>
      <c r="M50" s="24">
        <f>AP50+MIN(AR50,BA50)-MIN(AN50,BA50)</f>
        <v/>
      </c>
      <c r="N50" s="24">
        <f>ROUND(MAX(0,N(N49)+AO50-M50),2)</f>
        <v/>
      </c>
      <c r="O50" s="24">
        <f>AT50+MIN(AV50,BA50)-MIN(AR50,BA50)</f>
        <v/>
      </c>
      <c r="P50" s="24">
        <f>ROUND(MAX(0,N(P49)+AS50-O50),2)</f>
        <v/>
      </c>
      <c r="Q50" s="24">
        <f>AX50+MIN(AZ50,BA50)-MIN(AV50,BA50)</f>
        <v/>
      </c>
      <c r="R50" s="24">
        <f>ROUND(MAX(0,N(R49)+AW50-Q50),2)</f>
        <v/>
      </c>
      <c r="S50" s="23">
        <f>C50+E50+G50+I50+K50+M50+O50+Q50</f>
        <v/>
      </c>
      <c r="T50" s="23">
        <f>D50+F50+H50+J50+L50+N50+P50+R50</f>
        <v/>
      </c>
      <c r="U50">
        <f>IF(N(D49)&lt;=0,0,ROUND(N(D49)*$C$6/12,2))</f>
        <v/>
      </c>
      <c r="V50">
        <f>MAX(0,MIN(N($D$6),N(D49)+U50))</f>
        <v/>
      </c>
      <c r="W50">
        <f>MAX(0,N(D49)+U50-V50)</f>
        <v/>
      </c>
      <c r="X50">
        <f>W50</f>
        <v/>
      </c>
      <c r="Y50">
        <f>IF(N(F49)&lt;=0,0,ROUND(N(F49)*$C$7/12,2))</f>
        <v/>
      </c>
      <c r="Z50">
        <f>MAX(0,MIN(N($D$7),N(F49)+Y50))</f>
        <v/>
      </c>
      <c r="AA50">
        <f>MAX(0,N(F49)+Y50-Z50)</f>
        <v/>
      </c>
      <c r="AB50">
        <f>X50+AA50</f>
        <v/>
      </c>
      <c r="AC50">
        <f>IF(N(H49)&lt;=0,0,ROUND(N(H49)*$C$8/12,2))</f>
        <v/>
      </c>
      <c r="AD50">
        <f>MAX(0,MIN(N($D$8),N(H49)+AC50))</f>
        <v/>
      </c>
      <c r="AE50">
        <f>MAX(0,N(H49)+AC50-AD50)</f>
        <v/>
      </c>
      <c r="AF50">
        <f>AB50+AE50</f>
        <v/>
      </c>
      <c r="AG50">
        <f>IF(N(J49)&lt;=0,0,ROUND(N(J49)*$C$9/12,2))</f>
        <v/>
      </c>
      <c r="AH50">
        <f>MAX(0,MIN(N($D$9),N(J49)+AG50))</f>
        <v/>
      </c>
      <c r="AI50">
        <f>MAX(0,N(J49)+AG50-AH50)</f>
        <v/>
      </c>
      <c r="AJ50">
        <f>AF50+AI50</f>
        <v/>
      </c>
      <c r="AK50">
        <f>IF(N(L49)&lt;=0,0,ROUND(N(L49)*$C$10/12,2))</f>
        <v/>
      </c>
      <c r="AL50">
        <f>MAX(0,MIN(N($D$10),N(L49)+AK50))</f>
        <v/>
      </c>
      <c r="AM50">
        <f>MAX(0,N(L49)+AK50-AL50)</f>
        <v/>
      </c>
      <c r="AN50">
        <f>AJ50+AM50</f>
        <v/>
      </c>
      <c r="AO50">
        <f>IF(N(N49)&lt;=0,0,ROUND(N(N49)*$C$11/12,2))</f>
        <v/>
      </c>
      <c r="AP50">
        <f>MAX(0,MIN(N($D$11),N(N49)+AO50))</f>
        <v/>
      </c>
      <c r="AQ50">
        <f>MAX(0,N(N49)+AO50-AP50)</f>
        <v/>
      </c>
      <c r="AR50">
        <f>AN50+AQ50</f>
        <v/>
      </c>
      <c r="AS50">
        <f>IF(N(P49)&lt;=0,0,ROUND(N(P49)*$C$12/12,2))</f>
        <v/>
      </c>
      <c r="AT50">
        <f>MAX(0,MIN(N($D$12),N(P49)+AS50))</f>
        <v/>
      </c>
      <c r="AU50">
        <f>MAX(0,N(P49)+AS50-AT50)</f>
        <v/>
      </c>
      <c r="AV50">
        <f>AR50+AU50</f>
        <v/>
      </c>
      <c r="AW50">
        <f>IF(N(R49)&lt;=0,0,ROUND(N(R49)*$C$13/12,2))</f>
        <v/>
      </c>
      <c r="AX50">
        <f>MAX(0,MIN(N($D$13),N(R49)+AW50))</f>
        <v/>
      </c>
      <c r="AY50">
        <f>MAX(0,N(R49)+AW50-AX50)</f>
        <v/>
      </c>
      <c r="AZ50">
        <f>AV50+AY50</f>
        <v/>
      </c>
      <c r="BA50">
        <f>MAX(0,$I$7-(V50+Z50+AD50+AH50+AL50+AP50+AT50+AX50))</f>
        <v/>
      </c>
    </row>
    <row r="51">
      <c r="A51" t="n">
        <v>34</v>
      </c>
      <c r="B51" s="39">
        <f>EDATE($I$6,33)</f>
        <v/>
      </c>
      <c r="C51" s="40">
        <f>V51+MIN(X51,BA51)</f>
        <v/>
      </c>
      <c r="D51" s="40">
        <f>ROUND(MAX(0,N(D50)+U51-C51),2)</f>
        <v/>
      </c>
      <c r="E51" s="40">
        <f>Z51+MIN(AB51,BA51)-MIN(X51,BA51)</f>
        <v/>
      </c>
      <c r="F51" s="40">
        <f>ROUND(MAX(0,N(F50)+Y51-E51),2)</f>
        <v/>
      </c>
      <c r="G51" s="40">
        <f>AD51+MIN(AF51,BA51)-MIN(AB51,BA51)</f>
        <v/>
      </c>
      <c r="H51" s="40">
        <f>ROUND(MAX(0,N(H50)+AC51-G51),2)</f>
        <v/>
      </c>
      <c r="I51" s="40">
        <f>AH51+MIN(AJ51,BA51)-MIN(AF51,BA51)</f>
        <v/>
      </c>
      <c r="J51" s="40">
        <f>ROUND(MAX(0,N(J50)+AG51-I51),2)</f>
        <v/>
      </c>
      <c r="K51" s="40">
        <f>AL51+MIN(AN51,BA51)-MIN(AJ51,BA51)</f>
        <v/>
      </c>
      <c r="L51" s="40">
        <f>ROUND(MAX(0,N(L50)+AK51-K51),2)</f>
        <v/>
      </c>
      <c r="M51" s="40">
        <f>AP51+MIN(AR51,BA51)-MIN(AN51,BA51)</f>
        <v/>
      </c>
      <c r="N51" s="40">
        <f>ROUND(MAX(0,N(N50)+AO51-M51),2)</f>
        <v/>
      </c>
      <c r="O51" s="40">
        <f>AT51+MIN(AV51,BA51)-MIN(AR51,BA51)</f>
        <v/>
      </c>
      <c r="P51" s="40">
        <f>ROUND(MAX(0,N(P50)+AS51-O51),2)</f>
        <v/>
      </c>
      <c r="Q51" s="40">
        <f>AX51+MIN(AZ51,BA51)-MIN(AV51,BA51)</f>
        <v/>
      </c>
      <c r="R51" s="40">
        <f>ROUND(MAX(0,N(R50)+AW51-Q51),2)</f>
        <v/>
      </c>
      <c r="S51" s="23">
        <f>C51+E51+G51+I51+K51+M51+O51+Q51</f>
        <v/>
      </c>
      <c r="T51" s="23">
        <f>D51+F51+H51+J51+L51+N51+P51+R51</f>
        <v/>
      </c>
      <c r="U51">
        <f>IF(N(D50)&lt;=0,0,ROUND(N(D50)*$C$6/12,2))</f>
        <v/>
      </c>
      <c r="V51">
        <f>MAX(0,MIN(N($D$6),N(D50)+U51))</f>
        <v/>
      </c>
      <c r="W51">
        <f>MAX(0,N(D50)+U51-V51)</f>
        <v/>
      </c>
      <c r="X51">
        <f>W51</f>
        <v/>
      </c>
      <c r="Y51">
        <f>IF(N(F50)&lt;=0,0,ROUND(N(F50)*$C$7/12,2))</f>
        <v/>
      </c>
      <c r="Z51">
        <f>MAX(0,MIN(N($D$7),N(F50)+Y51))</f>
        <v/>
      </c>
      <c r="AA51">
        <f>MAX(0,N(F50)+Y51-Z51)</f>
        <v/>
      </c>
      <c r="AB51">
        <f>X51+AA51</f>
        <v/>
      </c>
      <c r="AC51">
        <f>IF(N(H50)&lt;=0,0,ROUND(N(H50)*$C$8/12,2))</f>
        <v/>
      </c>
      <c r="AD51">
        <f>MAX(0,MIN(N($D$8),N(H50)+AC51))</f>
        <v/>
      </c>
      <c r="AE51">
        <f>MAX(0,N(H50)+AC51-AD51)</f>
        <v/>
      </c>
      <c r="AF51">
        <f>AB51+AE51</f>
        <v/>
      </c>
      <c r="AG51">
        <f>IF(N(J50)&lt;=0,0,ROUND(N(J50)*$C$9/12,2))</f>
        <v/>
      </c>
      <c r="AH51">
        <f>MAX(0,MIN(N($D$9),N(J50)+AG51))</f>
        <v/>
      </c>
      <c r="AI51">
        <f>MAX(0,N(J50)+AG51-AH51)</f>
        <v/>
      </c>
      <c r="AJ51">
        <f>AF51+AI51</f>
        <v/>
      </c>
      <c r="AK51">
        <f>IF(N(L50)&lt;=0,0,ROUND(N(L50)*$C$10/12,2))</f>
        <v/>
      </c>
      <c r="AL51">
        <f>MAX(0,MIN(N($D$10),N(L50)+AK51))</f>
        <v/>
      </c>
      <c r="AM51">
        <f>MAX(0,N(L50)+AK51-AL51)</f>
        <v/>
      </c>
      <c r="AN51">
        <f>AJ51+AM51</f>
        <v/>
      </c>
      <c r="AO51">
        <f>IF(N(N50)&lt;=0,0,ROUND(N(N50)*$C$11/12,2))</f>
        <v/>
      </c>
      <c r="AP51">
        <f>MAX(0,MIN(N($D$11),N(N50)+AO51))</f>
        <v/>
      </c>
      <c r="AQ51">
        <f>MAX(0,N(N50)+AO51-AP51)</f>
        <v/>
      </c>
      <c r="AR51">
        <f>AN51+AQ51</f>
        <v/>
      </c>
      <c r="AS51">
        <f>IF(N(P50)&lt;=0,0,ROUND(N(P50)*$C$12/12,2))</f>
        <v/>
      </c>
      <c r="AT51">
        <f>MAX(0,MIN(N($D$12),N(P50)+AS51))</f>
        <v/>
      </c>
      <c r="AU51">
        <f>MAX(0,N(P50)+AS51-AT51)</f>
        <v/>
      </c>
      <c r="AV51">
        <f>AR51+AU51</f>
        <v/>
      </c>
      <c r="AW51">
        <f>IF(N(R50)&lt;=0,0,ROUND(N(R50)*$C$13/12,2))</f>
        <v/>
      </c>
      <c r="AX51">
        <f>MAX(0,MIN(N($D$13),N(R50)+AW51))</f>
        <v/>
      </c>
      <c r="AY51">
        <f>MAX(0,N(R50)+AW51-AX51)</f>
        <v/>
      </c>
      <c r="AZ51">
        <f>AV51+AY51</f>
        <v/>
      </c>
      <c r="BA51">
        <f>MAX(0,$I$7-(V51+Z51+AD51+AH51+AL51+AP51+AT51+AX51))</f>
        <v/>
      </c>
    </row>
    <row r="52">
      <c r="A52" t="n">
        <v>35</v>
      </c>
      <c r="B52" s="39">
        <f>EDATE($I$6,34)</f>
        <v/>
      </c>
      <c r="C52" s="24">
        <f>V52+MIN(X52,BA52)</f>
        <v/>
      </c>
      <c r="D52" s="24">
        <f>ROUND(MAX(0,N(D51)+U52-C52),2)</f>
        <v/>
      </c>
      <c r="E52" s="24">
        <f>Z52+MIN(AB52,BA52)-MIN(X52,BA52)</f>
        <v/>
      </c>
      <c r="F52" s="24">
        <f>ROUND(MAX(0,N(F51)+Y52-E52),2)</f>
        <v/>
      </c>
      <c r="G52" s="24">
        <f>AD52+MIN(AF52,BA52)-MIN(AB52,BA52)</f>
        <v/>
      </c>
      <c r="H52" s="24">
        <f>ROUND(MAX(0,N(H51)+AC52-G52),2)</f>
        <v/>
      </c>
      <c r="I52" s="24">
        <f>AH52+MIN(AJ52,BA52)-MIN(AF52,BA52)</f>
        <v/>
      </c>
      <c r="J52" s="24">
        <f>ROUND(MAX(0,N(J51)+AG52-I52),2)</f>
        <v/>
      </c>
      <c r="K52" s="24">
        <f>AL52+MIN(AN52,BA52)-MIN(AJ52,BA52)</f>
        <v/>
      </c>
      <c r="L52" s="24">
        <f>ROUND(MAX(0,N(L51)+AK52-K52),2)</f>
        <v/>
      </c>
      <c r="M52" s="24">
        <f>AP52+MIN(AR52,BA52)-MIN(AN52,BA52)</f>
        <v/>
      </c>
      <c r="N52" s="24">
        <f>ROUND(MAX(0,N(N51)+AO52-M52),2)</f>
        <v/>
      </c>
      <c r="O52" s="24">
        <f>AT52+MIN(AV52,BA52)-MIN(AR52,BA52)</f>
        <v/>
      </c>
      <c r="P52" s="24">
        <f>ROUND(MAX(0,N(P51)+AS52-O52),2)</f>
        <v/>
      </c>
      <c r="Q52" s="24">
        <f>AX52+MIN(AZ52,BA52)-MIN(AV52,BA52)</f>
        <v/>
      </c>
      <c r="R52" s="24">
        <f>ROUND(MAX(0,N(R51)+AW52-Q52),2)</f>
        <v/>
      </c>
      <c r="S52" s="23">
        <f>C52+E52+G52+I52+K52+M52+O52+Q52</f>
        <v/>
      </c>
      <c r="T52" s="23">
        <f>D52+F52+H52+J52+L52+N52+P52+R52</f>
        <v/>
      </c>
      <c r="U52">
        <f>IF(N(D51)&lt;=0,0,ROUND(N(D51)*$C$6/12,2))</f>
        <v/>
      </c>
      <c r="V52">
        <f>MAX(0,MIN(N($D$6),N(D51)+U52))</f>
        <v/>
      </c>
      <c r="W52">
        <f>MAX(0,N(D51)+U52-V52)</f>
        <v/>
      </c>
      <c r="X52">
        <f>W52</f>
        <v/>
      </c>
      <c r="Y52">
        <f>IF(N(F51)&lt;=0,0,ROUND(N(F51)*$C$7/12,2))</f>
        <v/>
      </c>
      <c r="Z52">
        <f>MAX(0,MIN(N($D$7),N(F51)+Y52))</f>
        <v/>
      </c>
      <c r="AA52">
        <f>MAX(0,N(F51)+Y52-Z52)</f>
        <v/>
      </c>
      <c r="AB52">
        <f>X52+AA52</f>
        <v/>
      </c>
      <c r="AC52">
        <f>IF(N(H51)&lt;=0,0,ROUND(N(H51)*$C$8/12,2))</f>
        <v/>
      </c>
      <c r="AD52">
        <f>MAX(0,MIN(N($D$8),N(H51)+AC52))</f>
        <v/>
      </c>
      <c r="AE52">
        <f>MAX(0,N(H51)+AC52-AD52)</f>
        <v/>
      </c>
      <c r="AF52">
        <f>AB52+AE52</f>
        <v/>
      </c>
      <c r="AG52">
        <f>IF(N(J51)&lt;=0,0,ROUND(N(J51)*$C$9/12,2))</f>
        <v/>
      </c>
      <c r="AH52">
        <f>MAX(0,MIN(N($D$9),N(J51)+AG52))</f>
        <v/>
      </c>
      <c r="AI52">
        <f>MAX(0,N(J51)+AG52-AH52)</f>
        <v/>
      </c>
      <c r="AJ52">
        <f>AF52+AI52</f>
        <v/>
      </c>
      <c r="AK52">
        <f>IF(N(L51)&lt;=0,0,ROUND(N(L51)*$C$10/12,2))</f>
        <v/>
      </c>
      <c r="AL52">
        <f>MAX(0,MIN(N($D$10),N(L51)+AK52))</f>
        <v/>
      </c>
      <c r="AM52">
        <f>MAX(0,N(L51)+AK52-AL52)</f>
        <v/>
      </c>
      <c r="AN52">
        <f>AJ52+AM52</f>
        <v/>
      </c>
      <c r="AO52">
        <f>IF(N(N51)&lt;=0,0,ROUND(N(N51)*$C$11/12,2))</f>
        <v/>
      </c>
      <c r="AP52">
        <f>MAX(0,MIN(N($D$11),N(N51)+AO52))</f>
        <v/>
      </c>
      <c r="AQ52">
        <f>MAX(0,N(N51)+AO52-AP52)</f>
        <v/>
      </c>
      <c r="AR52">
        <f>AN52+AQ52</f>
        <v/>
      </c>
      <c r="AS52">
        <f>IF(N(P51)&lt;=0,0,ROUND(N(P51)*$C$12/12,2))</f>
        <v/>
      </c>
      <c r="AT52">
        <f>MAX(0,MIN(N($D$12),N(P51)+AS52))</f>
        <v/>
      </c>
      <c r="AU52">
        <f>MAX(0,N(P51)+AS52-AT52)</f>
        <v/>
      </c>
      <c r="AV52">
        <f>AR52+AU52</f>
        <v/>
      </c>
      <c r="AW52">
        <f>IF(N(R51)&lt;=0,0,ROUND(N(R51)*$C$13/12,2))</f>
        <v/>
      </c>
      <c r="AX52">
        <f>MAX(0,MIN(N($D$13),N(R51)+AW52))</f>
        <v/>
      </c>
      <c r="AY52">
        <f>MAX(0,N(R51)+AW52-AX52)</f>
        <v/>
      </c>
      <c r="AZ52">
        <f>AV52+AY52</f>
        <v/>
      </c>
      <c r="BA52">
        <f>MAX(0,$I$7-(V52+Z52+AD52+AH52+AL52+AP52+AT52+AX52))</f>
        <v/>
      </c>
    </row>
    <row r="53">
      <c r="A53" t="n">
        <v>36</v>
      </c>
      <c r="B53" s="39">
        <f>EDATE($I$6,35)</f>
        <v/>
      </c>
      <c r="C53" s="40">
        <f>V53+MIN(X53,BA53)</f>
        <v/>
      </c>
      <c r="D53" s="40">
        <f>ROUND(MAX(0,N(D52)+U53-C53),2)</f>
        <v/>
      </c>
      <c r="E53" s="40">
        <f>Z53+MIN(AB53,BA53)-MIN(X53,BA53)</f>
        <v/>
      </c>
      <c r="F53" s="40">
        <f>ROUND(MAX(0,N(F52)+Y53-E53),2)</f>
        <v/>
      </c>
      <c r="G53" s="40">
        <f>AD53+MIN(AF53,BA53)-MIN(AB53,BA53)</f>
        <v/>
      </c>
      <c r="H53" s="40">
        <f>ROUND(MAX(0,N(H52)+AC53-G53),2)</f>
        <v/>
      </c>
      <c r="I53" s="40">
        <f>AH53+MIN(AJ53,BA53)-MIN(AF53,BA53)</f>
        <v/>
      </c>
      <c r="J53" s="40">
        <f>ROUND(MAX(0,N(J52)+AG53-I53),2)</f>
        <v/>
      </c>
      <c r="K53" s="40">
        <f>AL53+MIN(AN53,BA53)-MIN(AJ53,BA53)</f>
        <v/>
      </c>
      <c r="L53" s="40">
        <f>ROUND(MAX(0,N(L52)+AK53-K53),2)</f>
        <v/>
      </c>
      <c r="M53" s="40">
        <f>AP53+MIN(AR53,BA53)-MIN(AN53,BA53)</f>
        <v/>
      </c>
      <c r="N53" s="40">
        <f>ROUND(MAX(0,N(N52)+AO53-M53),2)</f>
        <v/>
      </c>
      <c r="O53" s="40">
        <f>AT53+MIN(AV53,BA53)-MIN(AR53,BA53)</f>
        <v/>
      </c>
      <c r="P53" s="40">
        <f>ROUND(MAX(0,N(P52)+AS53-O53),2)</f>
        <v/>
      </c>
      <c r="Q53" s="40">
        <f>AX53+MIN(AZ53,BA53)-MIN(AV53,BA53)</f>
        <v/>
      </c>
      <c r="R53" s="40">
        <f>ROUND(MAX(0,N(R52)+AW53-Q53),2)</f>
        <v/>
      </c>
      <c r="S53" s="23">
        <f>C53+E53+G53+I53+K53+M53+O53+Q53</f>
        <v/>
      </c>
      <c r="T53" s="23">
        <f>D53+F53+H53+J53+L53+N53+P53+R53</f>
        <v/>
      </c>
      <c r="U53">
        <f>IF(N(D52)&lt;=0,0,ROUND(N(D52)*$C$6/12,2))</f>
        <v/>
      </c>
      <c r="V53">
        <f>MAX(0,MIN(N($D$6),N(D52)+U53))</f>
        <v/>
      </c>
      <c r="W53">
        <f>MAX(0,N(D52)+U53-V53)</f>
        <v/>
      </c>
      <c r="X53">
        <f>W53</f>
        <v/>
      </c>
      <c r="Y53">
        <f>IF(N(F52)&lt;=0,0,ROUND(N(F52)*$C$7/12,2))</f>
        <v/>
      </c>
      <c r="Z53">
        <f>MAX(0,MIN(N($D$7),N(F52)+Y53))</f>
        <v/>
      </c>
      <c r="AA53">
        <f>MAX(0,N(F52)+Y53-Z53)</f>
        <v/>
      </c>
      <c r="AB53">
        <f>X53+AA53</f>
        <v/>
      </c>
      <c r="AC53">
        <f>IF(N(H52)&lt;=0,0,ROUND(N(H52)*$C$8/12,2))</f>
        <v/>
      </c>
      <c r="AD53">
        <f>MAX(0,MIN(N($D$8),N(H52)+AC53))</f>
        <v/>
      </c>
      <c r="AE53">
        <f>MAX(0,N(H52)+AC53-AD53)</f>
        <v/>
      </c>
      <c r="AF53">
        <f>AB53+AE53</f>
        <v/>
      </c>
      <c r="AG53">
        <f>IF(N(J52)&lt;=0,0,ROUND(N(J52)*$C$9/12,2))</f>
        <v/>
      </c>
      <c r="AH53">
        <f>MAX(0,MIN(N($D$9),N(J52)+AG53))</f>
        <v/>
      </c>
      <c r="AI53">
        <f>MAX(0,N(J52)+AG53-AH53)</f>
        <v/>
      </c>
      <c r="AJ53">
        <f>AF53+AI53</f>
        <v/>
      </c>
      <c r="AK53">
        <f>IF(N(L52)&lt;=0,0,ROUND(N(L52)*$C$10/12,2))</f>
        <v/>
      </c>
      <c r="AL53">
        <f>MAX(0,MIN(N($D$10),N(L52)+AK53))</f>
        <v/>
      </c>
      <c r="AM53">
        <f>MAX(0,N(L52)+AK53-AL53)</f>
        <v/>
      </c>
      <c r="AN53">
        <f>AJ53+AM53</f>
        <v/>
      </c>
      <c r="AO53">
        <f>IF(N(N52)&lt;=0,0,ROUND(N(N52)*$C$11/12,2))</f>
        <v/>
      </c>
      <c r="AP53">
        <f>MAX(0,MIN(N($D$11),N(N52)+AO53))</f>
        <v/>
      </c>
      <c r="AQ53">
        <f>MAX(0,N(N52)+AO53-AP53)</f>
        <v/>
      </c>
      <c r="AR53">
        <f>AN53+AQ53</f>
        <v/>
      </c>
      <c r="AS53">
        <f>IF(N(P52)&lt;=0,0,ROUND(N(P52)*$C$12/12,2))</f>
        <v/>
      </c>
      <c r="AT53">
        <f>MAX(0,MIN(N($D$12),N(P52)+AS53))</f>
        <v/>
      </c>
      <c r="AU53">
        <f>MAX(0,N(P52)+AS53-AT53)</f>
        <v/>
      </c>
      <c r="AV53">
        <f>AR53+AU53</f>
        <v/>
      </c>
      <c r="AW53">
        <f>IF(N(R52)&lt;=0,0,ROUND(N(R52)*$C$13/12,2))</f>
        <v/>
      </c>
      <c r="AX53">
        <f>MAX(0,MIN(N($D$13),N(R52)+AW53))</f>
        <v/>
      </c>
      <c r="AY53">
        <f>MAX(0,N(R52)+AW53-AX53)</f>
        <v/>
      </c>
      <c r="AZ53">
        <f>AV53+AY53</f>
        <v/>
      </c>
      <c r="BA53">
        <f>MAX(0,$I$7-(V53+Z53+AD53+AH53+AL53+AP53+AT53+AX53))</f>
        <v/>
      </c>
    </row>
    <row r="54">
      <c r="A54" t="n">
        <v>37</v>
      </c>
      <c r="B54" s="39">
        <f>EDATE($I$6,36)</f>
        <v/>
      </c>
      <c r="C54" s="24">
        <f>V54+MIN(X54,BA54)</f>
        <v/>
      </c>
      <c r="D54" s="24">
        <f>ROUND(MAX(0,N(D53)+U54-C54),2)</f>
        <v/>
      </c>
      <c r="E54" s="24">
        <f>Z54+MIN(AB54,BA54)-MIN(X54,BA54)</f>
        <v/>
      </c>
      <c r="F54" s="24">
        <f>ROUND(MAX(0,N(F53)+Y54-E54),2)</f>
        <v/>
      </c>
      <c r="G54" s="24">
        <f>AD54+MIN(AF54,BA54)-MIN(AB54,BA54)</f>
        <v/>
      </c>
      <c r="H54" s="24">
        <f>ROUND(MAX(0,N(H53)+AC54-G54),2)</f>
        <v/>
      </c>
      <c r="I54" s="24">
        <f>AH54+MIN(AJ54,BA54)-MIN(AF54,BA54)</f>
        <v/>
      </c>
      <c r="J54" s="24">
        <f>ROUND(MAX(0,N(J53)+AG54-I54),2)</f>
        <v/>
      </c>
      <c r="K54" s="24">
        <f>AL54+MIN(AN54,BA54)-MIN(AJ54,BA54)</f>
        <v/>
      </c>
      <c r="L54" s="24">
        <f>ROUND(MAX(0,N(L53)+AK54-K54),2)</f>
        <v/>
      </c>
      <c r="M54" s="24">
        <f>AP54+MIN(AR54,BA54)-MIN(AN54,BA54)</f>
        <v/>
      </c>
      <c r="N54" s="24">
        <f>ROUND(MAX(0,N(N53)+AO54-M54),2)</f>
        <v/>
      </c>
      <c r="O54" s="24">
        <f>AT54+MIN(AV54,BA54)-MIN(AR54,BA54)</f>
        <v/>
      </c>
      <c r="P54" s="24">
        <f>ROUND(MAX(0,N(P53)+AS54-O54),2)</f>
        <v/>
      </c>
      <c r="Q54" s="24">
        <f>AX54+MIN(AZ54,BA54)-MIN(AV54,BA54)</f>
        <v/>
      </c>
      <c r="R54" s="24">
        <f>ROUND(MAX(0,N(R53)+AW54-Q54),2)</f>
        <v/>
      </c>
      <c r="S54" s="23">
        <f>C54+E54+G54+I54+K54+M54+O54+Q54</f>
        <v/>
      </c>
      <c r="T54" s="23">
        <f>D54+F54+H54+J54+L54+N54+P54+R54</f>
        <v/>
      </c>
      <c r="U54">
        <f>IF(N(D53)&lt;=0,0,ROUND(N(D53)*$C$6/12,2))</f>
        <v/>
      </c>
      <c r="V54">
        <f>MAX(0,MIN(N($D$6),N(D53)+U54))</f>
        <v/>
      </c>
      <c r="W54">
        <f>MAX(0,N(D53)+U54-V54)</f>
        <v/>
      </c>
      <c r="X54">
        <f>W54</f>
        <v/>
      </c>
      <c r="Y54">
        <f>IF(N(F53)&lt;=0,0,ROUND(N(F53)*$C$7/12,2))</f>
        <v/>
      </c>
      <c r="Z54">
        <f>MAX(0,MIN(N($D$7),N(F53)+Y54))</f>
        <v/>
      </c>
      <c r="AA54">
        <f>MAX(0,N(F53)+Y54-Z54)</f>
        <v/>
      </c>
      <c r="AB54">
        <f>X54+AA54</f>
        <v/>
      </c>
      <c r="AC54">
        <f>IF(N(H53)&lt;=0,0,ROUND(N(H53)*$C$8/12,2))</f>
        <v/>
      </c>
      <c r="AD54">
        <f>MAX(0,MIN(N($D$8),N(H53)+AC54))</f>
        <v/>
      </c>
      <c r="AE54">
        <f>MAX(0,N(H53)+AC54-AD54)</f>
        <v/>
      </c>
      <c r="AF54">
        <f>AB54+AE54</f>
        <v/>
      </c>
      <c r="AG54">
        <f>IF(N(J53)&lt;=0,0,ROUND(N(J53)*$C$9/12,2))</f>
        <v/>
      </c>
      <c r="AH54">
        <f>MAX(0,MIN(N($D$9),N(J53)+AG54))</f>
        <v/>
      </c>
      <c r="AI54">
        <f>MAX(0,N(J53)+AG54-AH54)</f>
        <v/>
      </c>
      <c r="AJ54">
        <f>AF54+AI54</f>
        <v/>
      </c>
      <c r="AK54">
        <f>IF(N(L53)&lt;=0,0,ROUND(N(L53)*$C$10/12,2))</f>
        <v/>
      </c>
      <c r="AL54">
        <f>MAX(0,MIN(N($D$10),N(L53)+AK54))</f>
        <v/>
      </c>
      <c r="AM54">
        <f>MAX(0,N(L53)+AK54-AL54)</f>
        <v/>
      </c>
      <c r="AN54">
        <f>AJ54+AM54</f>
        <v/>
      </c>
      <c r="AO54">
        <f>IF(N(N53)&lt;=0,0,ROUND(N(N53)*$C$11/12,2))</f>
        <v/>
      </c>
      <c r="AP54">
        <f>MAX(0,MIN(N($D$11),N(N53)+AO54))</f>
        <v/>
      </c>
      <c r="AQ54">
        <f>MAX(0,N(N53)+AO54-AP54)</f>
        <v/>
      </c>
      <c r="AR54">
        <f>AN54+AQ54</f>
        <v/>
      </c>
      <c r="AS54">
        <f>IF(N(P53)&lt;=0,0,ROUND(N(P53)*$C$12/12,2))</f>
        <v/>
      </c>
      <c r="AT54">
        <f>MAX(0,MIN(N($D$12),N(P53)+AS54))</f>
        <v/>
      </c>
      <c r="AU54">
        <f>MAX(0,N(P53)+AS54-AT54)</f>
        <v/>
      </c>
      <c r="AV54">
        <f>AR54+AU54</f>
        <v/>
      </c>
      <c r="AW54">
        <f>IF(N(R53)&lt;=0,0,ROUND(N(R53)*$C$13/12,2))</f>
        <v/>
      </c>
      <c r="AX54">
        <f>MAX(0,MIN(N($D$13),N(R53)+AW54))</f>
        <v/>
      </c>
      <c r="AY54">
        <f>MAX(0,N(R53)+AW54-AX54)</f>
        <v/>
      </c>
      <c r="AZ54">
        <f>AV54+AY54</f>
        <v/>
      </c>
      <c r="BA54">
        <f>MAX(0,$I$7-(V54+Z54+AD54+AH54+AL54+AP54+AT54+AX54))</f>
        <v/>
      </c>
    </row>
    <row r="55">
      <c r="A55" t="n">
        <v>38</v>
      </c>
      <c r="B55" s="39">
        <f>EDATE($I$6,37)</f>
        <v/>
      </c>
      <c r="C55" s="40">
        <f>V55+MIN(X55,BA55)</f>
        <v/>
      </c>
      <c r="D55" s="40">
        <f>ROUND(MAX(0,N(D54)+U55-C55),2)</f>
        <v/>
      </c>
      <c r="E55" s="40">
        <f>Z55+MIN(AB55,BA55)-MIN(X55,BA55)</f>
        <v/>
      </c>
      <c r="F55" s="40">
        <f>ROUND(MAX(0,N(F54)+Y55-E55),2)</f>
        <v/>
      </c>
      <c r="G55" s="40">
        <f>AD55+MIN(AF55,BA55)-MIN(AB55,BA55)</f>
        <v/>
      </c>
      <c r="H55" s="40">
        <f>ROUND(MAX(0,N(H54)+AC55-G55),2)</f>
        <v/>
      </c>
      <c r="I55" s="40">
        <f>AH55+MIN(AJ55,BA55)-MIN(AF55,BA55)</f>
        <v/>
      </c>
      <c r="J55" s="40">
        <f>ROUND(MAX(0,N(J54)+AG55-I55),2)</f>
        <v/>
      </c>
      <c r="K55" s="40">
        <f>AL55+MIN(AN55,BA55)-MIN(AJ55,BA55)</f>
        <v/>
      </c>
      <c r="L55" s="40">
        <f>ROUND(MAX(0,N(L54)+AK55-K55),2)</f>
        <v/>
      </c>
      <c r="M55" s="40">
        <f>AP55+MIN(AR55,BA55)-MIN(AN55,BA55)</f>
        <v/>
      </c>
      <c r="N55" s="40">
        <f>ROUND(MAX(0,N(N54)+AO55-M55),2)</f>
        <v/>
      </c>
      <c r="O55" s="40">
        <f>AT55+MIN(AV55,BA55)-MIN(AR55,BA55)</f>
        <v/>
      </c>
      <c r="P55" s="40">
        <f>ROUND(MAX(0,N(P54)+AS55-O55),2)</f>
        <v/>
      </c>
      <c r="Q55" s="40">
        <f>AX55+MIN(AZ55,BA55)-MIN(AV55,BA55)</f>
        <v/>
      </c>
      <c r="R55" s="40">
        <f>ROUND(MAX(0,N(R54)+AW55-Q55),2)</f>
        <v/>
      </c>
      <c r="S55" s="23">
        <f>C55+E55+G55+I55+K55+M55+O55+Q55</f>
        <v/>
      </c>
      <c r="T55" s="23">
        <f>D55+F55+H55+J55+L55+N55+P55+R55</f>
        <v/>
      </c>
      <c r="U55">
        <f>IF(N(D54)&lt;=0,0,ROUND(N(D54)*$C$6/12,2))</f>
        <v/>
      </c>
      <c r="V55">
        <f>MAX(0,MIN(N($D$6),N(D54)+U55))</f>
        <v/>
      </c>
      <c r="W55">
        <f>MAX(0,N(D54)+U55-V55)</f>
        <v/>
      </c>
      <c r="X55">
        <f>W55</f>
        <v/>
      </c>
      <c r="Y55">
        <f>IF(N(F54)&lt;=0,0,ROUND(N(F54)*$C$7/12,2))</f>
        <v/>
      </c>
      <c r="Z55">
        <f>MAX(0,MIN(N($D$7),N(F54)+Y55))</f>
        <v/>
      </c>
      <c r="AA55">
        <f>MAX(0,N(F54)+Y55-Z55)</f>
        <v/>
      </c>
      <c r="AB55">
        <f>X55+AA55</f>
        <v/>
      </c>
      <c r="AC55">
        <f>IF(N(H54)&lt;=0,0,ROUND(N(H54)*$C$8/12,2))</f>
        <v/>
      </c>
      <c r="AD55">
        <f>MAX(0,MIN(N($D$8),N(H54)+AC55))</f>
        <v/>
      </c>
      <c r="AE55">
        <f>MAX(0,N(H54)+AC55-AD55)</f>
        <v/>
      </c>
      <c r="AF55">
        <f>AB55+AE55</f>
        <v/>
      </c>
      <c r="AG55">
        <f>IF(N(J54)&lt;=0,0,ROUND(N(J54)*$C$9/12,2))</f>
        <v/>
      </c>
      <c r="AH55">
        <f>MAX(0,MIN(N($D$9),N(J54)+AG55))</f>
        <v/>
      </c>
      <c r="AI55">
        <f>MAX(0,N(J54)+AG55-AH55)</f>
        <v/>
      </c>
      <c r="AJ55">
        <f>AF55+AI55</f>
        <v/>
      </c>
      <c r="AK55">
        <f>IF(N(L54)&lt;=0,0,ROUND(N(L54)*$C$10/12,2))</f>
        <v/>
      </c>
      <c r="AL55">
        <f>MAX(0,MIN(N($D$10),N(L54)+AK55))</f>
        <v/>
      </c>
      <c r="AM55">
        <f>MAX(0,N(L54)+AK55-AL55)</f>
        <v/>
      </c>
      <c r="AN55">
        <f>AJ55+AM55</f>
        <v/>
      </c>
      <c r="AO55">
        <f>IF(N(N54)&lt;=0,0,ROUND(N(N54)*$C$11/12,2))</f>
        <v/>
      </c>
      <c r="AP55">
        <f>MAX(0,MIN(N($D$11),N(N54)+AO55))</f>
        <v/>
      </c>
      <c r="AQ55">
        <f>MAX(0,N(N54)+AO55-AP55)</f>
        <v/>
      </c>
      <c r="AR55">
        <f>AN55+AQ55</f>
        <v/>
      </c>
      <c r="AS55">
        <f>IF(N(P54)&lt;=0,0,ROUND(N(P54)*$C$12/12,2))</f>
        <v/>
      </c>
      <c r="AT55">
        <f>MAX(0,MIN(N($D$12),N(P54)+AS55))</f>
        <v/>
      </c>
      <c r="AU55">
        <f>MAX(0,N(P54)+AS55-AT55)</f>
        <v/>
      </c>
      <c r="AV55">
        <f>AR55+AU55</f>
        <v/>
      </c>
      <c r="AW55">
        <f>IF(N(R54)&lt;=0,0,ROUND(N(R54)*$C$13/12,2))</f>
        <v/>
      </c>
      <c r="AX55">
        <f>MAX(0,MIN(N($D$13),N(R54)+AW55))</f>
        <v/>
      </c>
      <c r="AY55">
        <f>MAX(0,N(R54)+AW55-AX55)</f>
        <v/>
      </c>
      <c r="AZ55">
        <f>AV55+AY55</f>
        <v/>
      </c>
      <c r="BA55">
        <f>MAX(0,$I$7-(V55+Z55+AD55+AH55+AL55+AP55+AT55+AX55))</f>
        <v/>
      </c>
    </row>
    <row r="56">
      <c r="A56" t="n">
        <v>39</v>
      </c>
      <c r="B56" s="39">
        <f>EDATE($I$6,38)</f>
        <v/>
      </c>
      <c r="C56" s="24">
        <f>V56+MIN(X56,BA56)</f>
        <v/>
      </c>
      <c r="D56" s="24">
        <f>ROUND(MAX(0,N(D55)+U56-C56),2)</f>
        <v/>
      </c>
      <c r="E56" s="24">
        <f>Z56+MIN(AB56,BA56)-MIN(X56,BA56)</f>
        <v/>
      </c>
      <c r="F56" s="24">
        <f>ROUND(MAX(0,N(F55)+Y56-E56),2)</f>
        <v/>
      </c>
      <c r="G56" s="24">
        <f>AD56+MIN(AF56,BA56)-MIN(AB56,BA56)</f>
        <v/>
      </c>
      <c r="H56" s="24">
        <f>ROUND(MAX(0,N(H55)+AC56-G56),2)</f>
        <v/>
      </c>
      <c r="I56" s="24">
        <f>AH56+MIN(AJ56,BA56)-MIN(AF56,BA56)</f>
        <v/>
      </c>
      <c r="J56" s="24">
        <f>ROUND(MAX(0,N(J55)+AG56-I56),2)</f>
        <v/>
      </c>
      <c r="K56" s="24">
        <f>AL56+MIN(AN56,BA56)-MIN(AJ56,BA56)</f>
        <v/>
      </c>
      <c r="L56" s="24">
        <f>ROUND(MAX(0,N(L55)+AK56-K56),2)</f>
        <v/>
      </c>
      <c r="M56" s="24">
        <f>AP56+MIN(AR56,BA56)-MIN(AN56,BA56)</f>
        <v/>
      </c>
      <c r="N56" s="24">
        <f>ROUND(MAX(0,N(N55)+AO56-M56),2)</f>
        <v/>
      </c>
      <c r="O56" s="24">
        <f>AT56+MIN(AV56,BA56)-MIN(AR56,BA56)</f>
        <v/>
      </c>
      <c r="P56" s="24">
        <f>ROUND(MAX(0,N(P55)+AS56-O56),2)</f>
        <v/>
      </c>
      <c r="Q56" s="24">
        <f>AX56+MIN(AZ56,BA56)-MIN(AV56,BA56)</f>
        <v/>
      </c>
      <c r="R56" s="24">
        <f>ROUND(MAX(0,N(R55)+AW56-Q56),2)</f>
        <v/>
      </c>
      <c r="S56" s="23">
        <f>C56+E56+G56+I56+K56+M56+O56+Q56</f>
        <v/>
      </c>
      <c r="T56" s="23">
        <f>D56+F56+H56+J56+L56+N56+P56+R56</f>
        <v/>
      </c>
      <c r="U56">
        <f>IF(N(D55)&lt;=0,0,ROUND(N(D55)*$C$6/12,2))</f>
        <v/>
      </c>
      <c r="V56">
        <f>MAX(0,MIN(N($D$6),N(D55)+U56))</f>
        <v/>
      </c>
      <c r="W56">
        <f>MAX(0,N(D55)+U56-V56)</f>
        <v/>
      </c>
      <c r="X56">
        <f>W56</f>
        <v/>
      </c>
      <c r="Y56">
        <f>IF(N(F55)&lt;=0,0,ROUND(N(F55)*$C$7/12,2))</f>
        <v/>
      </c>
      <c r="Z56">
        <f>MAX(0,MIN(N($D$7),N(F55)+Y56))</f>
        <v/>
      </c>
      <c r="AA56">
        <f>MAX(0,N(F55)+Y56-Z56)</f>
        <v/>
      </c>
      <c r="AB56">
        <f>X56+AA56</f>
        <v/>
      </c>
      <c r="AC56">
        <f>IF(N(H55)&lt;=0,0,ROUND(N(H55)*$C$8/12,2))</f>
        <v/>
      </c>
      <c r="AD56">
        <f>MAX(0,MIN(N($D$8),N(H55)+AC56))</f>
        <v/>
      </c>
      <c r="AE56">
        <f>MAX(0,N(H55)+AC56-AD56)</f>
        <v/>
      </c>
      <c r="AF56">
        <f>AB56+AE56</f>
        <v/>
      </c>
      <c r="AG56">
        <f>IF(N(J55)&lt;=0,0,ROUND(N(J55)*$C$9/12,2))</f>
        <v/>
      </c>
      <c r="AH56">
        <f>MAX(0,MIN(N($D$9),N(J55)+AG56))</f>
        <v/>
      </c>
      <c r="AI56">
        <f>MAX(0,N(J55)+AG56-AH56)</f>
        <v/>
      </c>
      <c r="AJ56">
        <f>AF56+AI56</f>
        <v/>
      </c>
      <c r="AK56">
        <f>IF(N(L55)&lt;=0,0,ROUND(N(L55)*$C$10/12,2))</f>
        <v/>
      </c>
      <c r="AL56">
        <f>MAX(0,MIN(N($D$10),N(L55)+AK56))</f>
        <v/>
      </c>
      <c r="AM56">
        <f>MAX(0,N(L55)+AK56-AL56)</f>
        <v/>
      </c>
      <c r="AN56">
        <f>AJ56+AM56</f>
        <v/>
      </c>
      <c r="AO56">
        <f>IF(N(N55)&lt;=0,0,ROUND(N(N55)*$C$11/12,2))</f>
        <v/>
      </c>
      <c r="AP56">
        <f>MAX(0,MIN(N($D$11),N(N55)+AO56))</f>
        <v/>
      </c>
      <c r="AQ56">
        <f>MAX(0,N(N55)+AO56-AP56)</f>
        <v/>
      </c>
      <c r="AR56">
        <f>AN56+AQ56</f>
        <v/>
      </c>
      <c r="AS56">
        <f>IF(N(P55)&lt;=0,0,ROUND(N(P55)*$C$12/12,2))</f>
        <v/>
      </c>
      <c r="AT56">
        <f>MAX(0,MIN(N($D$12),N(P55)+AS56))</f>
        <v/>
      </c>
      <c r="AU56">
        <f>MAX(0,N(P55)+AS56-AT56)</f>
        <v/>
      </c>
      <c r="AV56">
        <f>AR56+AU56</f>
        <v/>
      </c>
      <c r="AW56">
        <f>IF(N(R55)&lt;=0,0,ROUND(N(R55)*$C$13/12,2))</f>
        <v/>
      </c>
      <c r="AX56">
        <f>MAX(0,MIN(N($D$13),N(R55)+AW56))</f>
        <v/>
      </c>
      <c r="AY56">
        <f>MAX(0,N(R55)+AW56-AX56)</f>
        <v/>
      </c>
      <c r="AZ56">
        <f>AV56+AY56</f>
        <v/>
      </c>
      <c r="BA56">
        <f>MAX(0,$I$7-(V56+Z56+AD56+AH56+AL56+AP56+AT56+AX56))</f>
        <v/>
      </c>
    </row>
    <row r="57">
      <c r="A57" t="n">
        <v>40</v>
      </c>
      <c r="B57" s="39">
        <f>EDATE($I$6,39)</f>
        <v/>
      </c>
      <c r="C57" s="40">
        <f>V57+MIN(X57,BA57)</f>
        <v/>
      </c>
      <c r="D57" s="40">
        <f>ROUND(MAX(0,N(D56)+U57-C57),2)</f>
        <v/>
      </c>
      <c r="E57" s="40">
        <f>Z57+MIN(AB57,BA57)-MIN(X57,BA57)</f>
        <v/>
      </c>
      <c r="F57" s="40">
        <f>ROUND(MAX(0,N(F56)+Y57-E57),2)</f>
        <v/>
      </c>
      <c r="G57" s="40">
        <f>AD57+MIN(AF57,BA57)-MIN(AB57,BA57)</f>
        <v/>
      </c>
      <c r="H57" s="40">
        <f>ROUND(MAX(0,N(H56)+AC57-G57),2)</f>
        <v/>
      </c>
      <c r="I57" s="40">
        <f>AH57+MIN(AJ57,BA57)-MIN(AF57,BA57)</f>
        <v/>
      </c>
      <c r="J57" s="40">
        <f>ROUND(MAX(0,N(J56)+AG57-I57),2)</f>
        <v/>
      </c>
      <c r="K57" s="40">
        <f>AL57+MIN(AN57,BA57)-MIN(AJ57,BA57)</f>
        <v/>
      </c>
      <c r="L57" s="40">
        <f>ROUND(MAX(0,N(L56)+AK57-K57),2)</f>
        <v/>
      </c>
      <c r="M57" s="40">
        <f>AP57+MIN(AR57,BA57)-MIN(AN57,BA57)</f>
        <v/>
      </c>
      <c r="N57" s="40">
        <f>ROUND(MAX(0,N(N56)+AO57-M57),2)</f>
        <v/>
      </c>
      <c r="O57" s="40">
        <f>AT57+MIN(AV57,BA57)-MIN(AR57,BA57)</f>
        <v/>
      </c>
      <c r="P57" s="40">
        <f>ROUND(MAX(0,N(P56)+AS57-O57),2)</f>
        <v/>
      </c>
      <c r="Q57" s="40">
        <f>AX57+MIN(AZ57,BA57)-MIN(AV57,BA57)</f>
        <v/>
      </c>
      <c r="R57" s="40">
        <f>ROUND(MAX(0,N(R56)+AW57-Q57),2)</f>
        <v/>
      </c>
      <c r="S57" s="23">
        <f>C57+E57+G57+I57+K57+M57+O57+Q57</f>
        <v/>
      </c>
      <c r="T57" s="23">
        <f>D57+F57+H57+J57+L57+N57+P57+R57</f>
        <v/>
      </c>
      <c r="U57">
        <f>IF(N(D56)&lt;=0,0,ROUND(N(D56)*$C$6/12,2))</f>
        <v/>
      </c>
      <c r="V57">
        <f>MAX(0,MIN(N($D$6),N(D56)+U57))</f>
        <v/>
      </c>
      <c r="W57">
        <f>MAX(0,N(D56)+U57-V57)</f>
        <v/>
      </c>
      <c r="X57">
        <f>W57</f>
        <v/>
      </c>
      <c r="Y57">
        <f>IF(N(F56)&lt;=0,0,ROUND(N(F56)*$C$7/12,2))</f>
        <v/>
      </c>
      <c r="Z57">
        <f>MAX(0,MIN(N($D$7),N(F56)+Y57))</f>
        <v/>
      </c>
      <c r="AA57">
        <f>MAX(0,N(F56)+Y57-Z57)</f>
        <v/>
      </c>
      <c r="AB57">
        <f>X57+AA57</f>
        <v/>
      </c>
      <c r="AC57">
        <f>IF(N(H56)&lt;=0,0,ROUND(N(H56)*$C$8/12,2))</f>
        <v/>
      </c>
      <c r="AD57">
        <f>MAX(0,MIN(N($D$8),N(H56)+AC57))</f>
        <v/>
      </c>
      <c r="AE57">
        <f>MAX(0,N(H56)+AC57-AD57)</f>
        <v/>
      </c>
      <c r="AF57">
        <f>AB57+AE57</f>
        <v/>
      </c>
      <c r="AG57">
        <f>IF(N(J56)&lt;=0,0,ROUND(N(J56)*$C$9/12,2))</f>
        <v/>
      </c>
      <c r="AH57">
        <f>MAX(0,MIN(N($D$9),N(J56)+AG57))</f>
        <v/>
      </c>
      <c r="AI57">
        <f>MAX(0,N(J56)+AG57-AH57)</f>
        <v/>
      </c>
      <c r="AJ57">
        <f>AF57+AI57</f>
        <v/>
      </c>
      <c r="AK57">
        <f>IF(N(L56)&lt;=0,0,ROUND(N(L56)*$C$10/12,2))</f>
        <v/>
      </c>
      <c r="AL57">
        <f>MAX(0,MIN(N($D$10),N(L56)+AK57))</f>
        <v/>
      </c>
      <c r="AM57">
        <f>MAX(0,N(L56)+AK57-AL57)</f>
        <v/>
      </c>
      <c r="AN57">
        <f>AJ57+AM57</f>
        <v/>
      </c>
      <c r="AO57">
        <f>IF(N(N56)&lt;=0,0,ROUND(N(N56)*$C$11/12,2))</f>
        <v/>
      </c>
      <c r="AP57">
        <f>MAX(0,MIN(N($D$11),N(N56)+AO57))</f>
        <v/>
      </c>
      <c r="AQ57">
        <f>MAX(0,N(N56)+AO57-AP57)</f>
        <v/>
      </c>
      <c r="AR57">
        <f>AN57+AQ57</f>
        <v/>
      </c>
      <c r="AS57">
        <f>IF(N(P56)&lt;=0,0,ROUND(N(P56)*$C$12/12,2))</f>
        <v/>
      </c>
      <c r="AT57">
        <f>MAX(0,MIN(N($D$12),N(P56)+AS57))</f>
        <v/>
      </c>
      <c r="AU57">
        <f>MAX(0,N(P56)+AS57-AT57)</f>
        <v/>
      </c>
      <c r="AV57">
        <f>AR57+AU57</f>
        <v/>
      </c>
      <c r="AW57">
        <f>IF(N(R56)&lt;=0,0,ROUND(N(R56)*$C$13/12,2))</f>
        <v/>
      </c>
      <c r="AX57">
        <f>MAX(0,MIN(N($D$13),N(R56)+AW57))</f>
        <v/>
      </c>
      <c r="AY57">
        <f>MAX(0,N(R56)+AW57-AX57)</f>
        <v/>
      </c>
      <c r="AZ57">
        <f>AV57+AY57</f>
        <v/>
      </c>
      <c r="BA57">
        <f>MAX(0,$I$7-(V57+Z57+AD57+AH57+AL57+AP57+AT57+AX57))</f>
        <v/>
      </c>
    </row>
    <row r="58">
      <c r="A58" t="n">
        <v>41</v>
      </c>
      <c r="B58" s="39">
        <f>EDATE($I$6,40)</f>
        <v/>
      </c>
      <c r="C58" s="24">
        <f>V58+MIN(X58,BA58)</f>
        <v/>
      </c>
      <c r="D58" s="24">
        <f>ROUND(MAX(0,N(D57)+U58-C58),2)</f>
        <v/>
      </c>
      <c r="E58" s="24">
        <f>Z58+MIN(AB58,BA58)-MIN(X58,BA58)</f>
        <v/>
      </c>
      <c r="F58" s="24">
        <f>ROUND(MAX(0,N(F57)+Y58-E58),2)</f>
        <v/>
      </c>
      <c r="G58" s="24">
        <f>AD58+MIN(AF58,BA58)-MIN(AB58,BA58)</f>
        <v/>
      </c>
      <c r="H58" s="24">
        <f>ROUND(MAX(0,N(H57)+AC58-G58),2)</f>
        <v/>
      </c>
      <c r="I58" s="24">
        <f>AH58+MIN(AJ58,BA58)-MIN(AF58,BA58)</f>
        <v/>
      </c>
      <c r="J58" s="24">
        <f>ROUND(MAX(0,N(J57)+AG58-I58),2)</f>
        <v/>
      </c>
      <c r="K58" s="24">
        <f>AL58+MIN(AN58,BA58)-MIN(AJ58,BA58)</f>
        <v/>
      </c>
      <c r="L58" s="24">
        <f>ROUND(MAX(0,N(L57)+AK58-K58),2)</f>
        <v/>
      </c>
      <c r="M58" s="24">
        <f>AP58+MIN(AR58,BA58)-MIN(AN58,BA58)</f>
        <v/>
      </c>
      <c r="N58" s="24">
        <f>ROUND(MAX(0,N(N57)+AO58-M58),2)</f>
        <v/>
      </c>
      <c r="O58" s="24">
        <f>AT58+MIN(AV58,BA58)-MIN(AR58,BA58)</f>
        <v/>
      </c>
      <c r="P58" s="24">
        <f>ROUND(MAX(0,N(P57)+AS58-O58),2)</f>
        <v/>
      </c>
      <c r="Q58" s="24">
        <f>AX58+MIN(AZ58,BA58)-MIN(AV58,BA58)</f>
        <v/>
      </c>
      <c r="R58" s="24">
        <f>ROUND(MAX(0,N(R57)+AW58-Q58),2)</f>
        <v/>
      </c>
      <c r="S58" s="23">
        <f>C58+E58+G58+I58+K58+M58+O58+Q58</f>
        <v/>
      </c>
      <c r="T58" s="23">
        <f>D58+F58+H58+J58+L58+N58+P58+R58</f>
        <v/>
      </c>
      <c r="U58">
        <f>IF(N(D57)&lt;=0,0,ROUND(N(D57)*$C$6/12,2))</f>
        <v/>
      </c>
      <c r="V58">
        <f>MAX(0,MIN(N($D$6),N(D57)+U58))</f>
        <v/>
      </c>
      <c r="W58">
        <f>MAX(0,N(D57)+U58-V58)</f>
        <v/>
      </c>
      <c r="X58">
        <f>W58</f>
        <v/>
      </c>
      <c r="Y58">
        <f>IF(N(F57)&lt;=0,0,ROUND(N(F57)*$C$7/12,2))</f>
        <v/>
      </c>
      <c r="Z58">
        <f>MAX(0,MIN(N($D$7),N(F57)+Y58))</f>
        <v/>
      </c>
      <c r="AA58">
        <f>MAX(0,N(F57)+Y58-Z58)</f>
        <v/>
      </c>
      <c r="AB58">
        <f>X58+AA58</f>
        <v/>
      </c>
      <c r="AC58">
        <f>IF(N(H57)&lt;=0,0,ROUND(N(H57)*$C$8/12,2))</f>
        <v/>
      </c>
      <c r="AD58">
        <f>MAX(0,MIN(N($D$8),N(H57)+AC58))</f>
        <v/>
      </c>
      <c r="AE58">
        <f>MAX(0,N(H57)+AC58-AD58)</f>
        <v/>
      </c>
      <c r="AF58">
        <f>AB58+AE58</f>
        <v/>
      </c>
      <c r="AG58">
        <f>IF(N(J57)&lt;=0,0,ROUND(N(J57)*$C$9/12,2))</f>
        <v/>
      </c>
      <c r="AH58">
        <f>MAX(0,MIN(N($D$9),N(J57)+AG58))</f>
        <v/>
      </c>
      <c r="AI58">
        <f>MAX(0,N(J57)+AG58-AH58)</f>
        <v/>
      </c>
      <c r="AJ58">
        <f>AF58+AI58</f>
        <v/>
      </c>
      <c r="AK58">
        <f>IF(N(L57)&lt;=0,0,ROUND(N(L57)*$C$10/12,2))</f>
        <v/>
      </c>
      <c r="AL58">
        <f>MAX(0,MIN(N($D$10),N(L57)+AK58))</f>
        <v/>
      </c>
      <c r="AM58">
        <f>MAX(0,N(L57)+AK58-AL58)</f>
        <v/>
      </c>
      <c r="AN58">
        <f>AJ58+AM58</f>
        <v/>
      </c>
      <c r="AO58">
        <f>IF(N(N57)&lt;=0,0,ROUND(N(N57)*$C$11/12,2))</f>
        <v/>
      </c>
      <c r="AP58">
        <f>MAX(0,MIN(N($D$11),N(N57)+AO58))</f>
        <v/>
      </c>
      <c r="AQ58">
        <f>MAX(0,N(N57)+AO58-AP58)</f>
        <v/>
      </c>
      <c r="AR58">
        <f>AN58+AQ58</f>
        <v/>
      </c>
      <c r="AS58">
        <f>IF(N(P57)&lt;=0,0,ROUND(N(P57)*$C$12/12,2))</f>
        <v/>
      </c>
      <c r="AT58">
        <f>MAX(0,MIN(N($D$12),N(P57)+AS58))</f>
        <v/>
      </c>
      <c r="AU58">
        <f>MAX(0,N(P57)+AS58-AT58)</f>
        <v/>
      </c>
      <c r="AV58">
        <f>AR58+AU58</f>
        <v/>
      </c>
      <c r="AW58">
        <f>IF(N(R57)&lt;=0,0,ROUND(N(R57)*$C$13/12,2))</f>
        <v/>
      </c>
      <c r="AX58">
        <f>MAX(0,MIN(N($D$13),N(R57)+AW58))</f>
        <v/>
      </c>
      <c r="AY58">
        <f>MAX(0,N(R57)+AW58-AX58)</f>
        <v/>
      </c>
      <c r="AZ58">
        <f>AV58+AY58</f>
        <v/>
      </c>
      <c r="BA58">
        <f>MAX(0,$I$7-(V58+Z58+AD58+AH58+AL58+AP58+AT58+AX58))</f>
        <v/>
      </c>
    </row>
    <row r="59">
      <c r="A59" t="n">
        <v>42</v>
      </c>
      <c r="B59" s="39">
        <f>EDATE($I$6,41)</f>
        <v/>
      </c>
      <c r="C59" s="40">
        <f>V59+MIN(X59,BA59)</f>
        <v/>
      </c>
      <c r="D59" s="40">
        <f>ROUND(MAX(0,N(D58)+U59-C59),2)</f>
        <v/>
      </c>
      <c r="E59" s="40">
        <f>Z59+MIN(AB59,BA59)-MIN(X59,BA59)</f>
        <v/>
      </c>
      <c r="F59" s="40">
        <f>ROUND(MAX(0,N(F58)+Y59-E59),2)</f>
        <v/>
      </c>
      <c r="G59" s="40">
        <f>AD59+MIN(AF59,BA59)-MIN(AB59,BA59)</f>
        <v/>
      </c>
      <c r="H59" s="40">
        <f>ROUND(MAX(0,N(H58)+AC59-G59),2)</f>
        <v/>
      </c>
      <c r="I59" s="40">
        <f>AH59+MIN(AJ59,BA59)-MIN(AF59,BA59)</f>
        <v/>
      </c>
      <c r="J59" s="40">
        <f>ROUND(MAX(0,N(J58)+AG59-I59),2)</f>
        <v/>
      </c>
      <c r="K59" s="40">
        <f>AL59+MIN(AN59,BA59)-MIN(AJ59,BA59)</f>
        <v/>
      </c>
      <c r="L59" s="40">
        <f>ROUND(MAX(0,N(L58)+AK59-K59),2)</f>
        <v/>
      </c>
      <c r="M59" s="40">
        <f>AP59+MIN(AR59,BA59)-MIN(AN59,BA59)</f>
        <v/>
      </c>
      <c r="N59" s="40">
        <f>ROUND(MAX(0,N(N58)+AO59-M59),2)</f>
        <v/>
      </c>
      <c r="O59" s="40">
        <f>AT59+MIN(AV59,BA59)-MIN(AR59,BA59)</f>
        <v/>
      </c>
      <c r="P59" s="40">
        <f>ROUND(MAX(0,N(P58)+AS59-O59),2)</f>
        <v/>
      </c>
      <c r="Q59" s="40">
        <f>AX59+MIN(AZ59,BA59)-MIN(AV59,BA59)</f>
        <v/>
      </c>
      <c r="R59" s="40">
        <f>ROUND(MAX(0,N(R58)+AW59-Q59),2)</f>
        <v/>
      </c>
      <c r="S59" s="23">
        <f>C59+E59+G59+I59+K59+M59+O59+Q59</f>
        <v/>
      </c>
      <c r="T59" s="23">
        <f>D59+F59+H59+J59+L59+N59+P59+R59</f>
        <v/>
      </c>
      <c r="U59">
        <f>IF(N(D58)&lt;=0,0,ROUND(N(D58)*$C$6/12,2))</f>
        <v/>
      </c>
      <c r="V59">
        <f>MAX(0,MIN(N($D$6),N(D58)+U59))</f>
        <v/>
      </c>
      <c r="W59">
        <f>MAX(0,N(D58)+U59-V59)</f>
        <v/>
      </c>
      <c r="X59">
        <f>W59</f>
        <v/>
      </c>
      <c r="Y59">
        <f>IF(N(F58)&lt;=0,0,ROUND(N(F58)*$C$7/12,2))</f>
        <v/>
      </c>
      <c r="Z59">
        <f>MAX(0,MIN(N($D$7),N(F58)+Y59))</f>
        <v/>
      </c>
      <c r="AA59">
        <f>MAX(0,N(F58)+Y59-Z59)</f>
        <v/>
      </c>
      <c r="AB59">
        <f>X59+AA59</f>
        <v/>
      </c>
      <c r="AC59">
        <f>IF(N(H58)&lt;=0,0,ROUND(N(H58)*$C$8/12,2))</f>
        <v/>
      </c>
      <c r="AD59">
        <f>MAX(0,MIN(N($D$8),N(H58)+AC59))</f>
        <v/>
      </c>
      <c r="AE59">
        <f>MAX(0,N(H58)+AC59-AD59)</f>
        <v/>
      </c>
      <c r="AF59">
        <f>AB59+AE59</f>
        <v/>
      </c>
      <c r="AG59">
        <f>IF(N(J58)&lt;=0,0,ROUND(N(J58)*$C$9/12,2))</f>
        <v/>
      </c>
      <c r="AH59">
        <f>MAX(0,MIN(N($D$9),N(J58)+AG59))</f>
        <v/>
      </c>
      <c r="AI59">
        <f>MAX(0,N(J58)+AG59-AH59)</f>
        <v/>
      </c>
      <c r="AJ59">
        <f>AF59+AI59</f>
        <v/>
      </c>
      <c r="AK59">
        <f>IF(N(L58)&lt;=0,0,ROUND(N(L58)*$C$10/12,2))</f>
        <v/>
      </c>
      <c r="AL59">
        <f>MAX(0,MIN(N($D$10),N(L58)+AK59))</f>
        <v/>
      </c>
      <c r="AM59">
        <f>MAX(0,N(L58)+AK59-AL59)</f>
        <v/>
      </c>
      <c r="AN59">
        <f>AJ59+AM59</f>
        <v/>
      </c>
      <c r="AO59">
        <f>IF(N(N58)&lt;=0,0,ROUND(N(N58)*$C$11/12,2))</f>
        <v/>
      </c>
      <c r="AP59">
        <f>MAX(0,MIN(N($D$11),N(N58)+AO59))</f>
        <v/>
      </c>
      <c r="AQ59">
        <f>MAX(0,N(N58)+AO59-AP59)</f>
        <v/>
      </c>
      <c r="AR59">
        <f>AN59+AQ59</f>
        <v/>
      </c>
      <c r="AS59">
        <f>IF(N(P58)&lt;=0,0,ROUND(N(P58)*$C$12/12,2))</f>
        <v/>
      </c>
      <c r="AT59">
        <f>MAX(0,MIN(N($D$12),N(P58)+AS59))</f>
        <v/>
      </c>
      <c r="AU59">
        <f>MAX(0,N(P58)+AS59-AT59)</f>
        <v/>
      </c>
      <c r="AV59">
        <f>AR59+AU59</f>
        <v/>
      </c>
      <c r="AW59">
        <f>IF(N(R58)&lt;=0,0,ROUND(N(R58)*$C$13/12,2))</f>
        <v/>
      </c>
      <c r="AX59">
        <f>MAX(0,MIN(N($D$13),N(R58)+AW59))</f>
        <v/>
      </c>
      <c r="AY59">
        <f>MAX(0,N(R58)+AW59-AX59)</f>
        <v/>
      </c>
      <c r="AZ59">
        <f>AV59+AY59</f>
        <v/>
      </c>
      <c r="BA59">
        <f>MAX(0,$I$7-(V59+Z59+AD59+AH59+AL59+AP59+AT59+AX59))</f>
        <v/>
      </c>
    </row>
    <row r="60">
      <c r="A60" t="n">
        <v>43</v>
      </c>
      <c r="B60" s="39">
        <f>EDATE($I$6,42)</f>
        <v/>
      </c>
      <c r="C60" s="24">
        <f>V60+MIN(X60,BA60)</f>
        <v/>
      </c>
      <c r="D60" s="24">
        <f>ROUND(MAX(0,N(D59)+U60-C60),2)</f>
        <v/>
      </c>
      <c r="E60" s="24">
        <f>Z60+MIN(AB60,BA60)-MIN(X60,BA60)</f>
        <v/>
      </c>
      <c r="F60" s="24">
        <f>ROUND(MAX(0,N(F59)+Y60-E60),2)</f>
        <v/>
      </c>
      <c r="G60" s="24">
        <f>AD60+MIN(AF60,BA60)-MIN(AB60,BA60)</f>
        <v/>
      </c>
      <c r="H60" s="24">
        <f>ROUND(MAX(0,N(H59)+AC60-G60),2)</f>
        <v/>
      </c>
      <c r="I60" s="24">
        <f>AH60+MIN(AJ60,BA60)-MIN(AF60,BA60)</f>
        <v/>
      </c>
      <c r="J60" s="24">
        <f>ROUND(MAX(0,N(J59)+AG60-I60),2)</f>
        <v/>
      </c>
      <c r="K60" s="24">
        <f>AL60+MIN(AN60,BA60)-MIN(AJ60,BA60)</f>
        <v/>
      </c>
      <c r="L60" s="24">
        <f>ROUND(MAX(0,N(L59)+AK60-K60),2)</f>
        <v/>
      </c>
      <c r="M60" s="24">
        <f>AP60+MIN(AR60,BA60)-MIN(AN60,BA60)</f>
        <v/>
      </c>
      <c r="N60" s="24">
        <f>ROUND(MAX(0,N(N59)+AO60-M60),2)</f>
        <v/>
      </c>
      <c r="O60" s="24">
        <f>AT60+MIN(AV60,BA60)-MIN(AR60,BA60)</f>
        <v/>
      </c>
      <c r="P60" s="24">
        <f>ROUND(MAX(0,N(P59)+AS60-O60),2)</f>
        <v/>
      </c>
      <c r="Q60" s="24">
        <f>AX60+MIN(AZ60,BA60)-MIN(AV60,BA60)</f>
        <v/>
      </c>
      <c r="R60" s="24">
        <f>ROUND(MAX(0,N(R59)+AW60-Q60),2)</f>
        <v/>
      </c>
      <c r="S60" s="23">
        <f>C60+E60+G60+I60+K60+M60+O60+Q60</f>
        <v/>
      </c>
      <c r="T60" s="23">
        <f>D60+F60+H60+J60+L60+N60+P60+R60</f>
        <v/>
      </c>
      <c r="U60">
        <f>IF(N(D59)&lt;=0,0,ROUND(N(D59)*$C$6/12,2))</f>
        <v/>
      </c>
      <c r="V60">
        <f>MAX(0,MIN(N($D$6),N(D59)+U60))</f>
        <v/>
      </c>
      <c r="W60">
        <f>MAX(0,N(D59)+U60-V60)</f>
        <v/>
      </c>
      <c r="X60">
        <f>W60</f>
        <v/>
      </c>
      <c r="Y60">
        <f>IF(N(F59)&lt;=0,0,ROUND(N(F59)*$C$7/12,2))</f>
        <v/>
      </c>
      <c r="Z60">
        <f>MAX(0,MIN(N($D$7),N(F59)+Y60))</f>
        <v/>
      </c>
      <c r="AA60">
        <f>MAX(0,N(F59)+Y60-Z60)</f>
        <v/>
      </c>
      <c r="AB60">
        <f>X60+AA60</f>
        <v/>
      </c>
      <c r="AC60">
        <f>IF(N(H59)&lt;=0,0,ROUND(N(H59)*$C$8/12,2))</f>
        <v/>
      </c>
      <c r="AD60">
        <f>MAX(0,MIN(N($D$8),N(H59)+AC60))</f>
        <v/>
      </c>
      <c r="AE60">
        <f>MAX(0,N(H59)+AC60-AD60)</f>
        <v/>
      </c>
      <c r="AF60">
        <f>AB60+AE60</f>
        <v/>
      </c>
      <c r="AG60">
        <f>IF(N(J59)&lt;=0,0,ROUND(N(J59)*$C$9/12,2))</f>
        <v/>
      </c>
      <c r="AH60">
        <f>MAX(0,MIN(N($D$9),N(J59)+AG60))</f>
        <v/>
      </c>
      <c r="AI60">
        <f>MAX(0,N(J59)+AG60-AH60)</f>
        <v/>
      </c>
      <c r="AJ60">
        <f>AF60+AI60</f>
        <v/>
      </c>
      <c r="AK60">
        <f>IF(N(L59)&lt;=0,0,ROUND(N(L59)*$C$10/12,2))</f>
        <v/>
      </c>
      <c r="AL60">
        <f>MAX(0,MIN(N($D$10),N(L59)+AK60))</f>
        <v/>
      </c>
      <c r="AM60">
        <f>MAX(0,N(L59)+AK60-AL60)</f>
        <v/>
      </c>
      <c r="AN60">
        <f>AJ60+AM60</f>
        <v/>
      </c>
      <c r="AO60">
        <f>IF(N(N59)&lt;=0,0,ROUND(N(N59)*$C$11/12,2))</f>
        <v/>
      </c>
      <c r="AP60">
        <f>MAX(0,MIN(N($D$11),N(N59)+AO60))</f>
        <v/>
      </c>
      <c r="AQ60">
        <f>MAX(0,N(N59)+AO60-AP60)</f>
        <v/>
      </c>
      <c r="AR60">
        <f>AN60+AQ60</f>
        <v/>
      </c>
      <c r="AS60">
        <f>IF(N(P59)&lt;=0,0,ROUND(N(P59)*$C$12/12,2))</f>
        <v/>
      </c>
      <c r="AT60">
        <f>MAX(0,MIN(N($D$12),N(P59)+AS60))</f>
        <v/>
      </c>
      <c r="AU60">
        <f>MAX(0,N(P59)+AS60-AT60)</f>
        <v/>
      </c>
      <c r="AV60">
        <f>AR60+AU60</f>
        <v/>
      </c>
      <c r="AW60">
        <f>IF(N(R59)&lt;=0,0,ROUND(N(R59)*$C$13/12,2))</f>
        <v/>
      </c>
      <c r="AX60">
        <f>MAX(0,MIN(N($D$13),N(R59)+AW60))</f>
        <v/>
      </c>
      <c r="AY60">
        <f>MAX(0,N(R59)+AW60-AX60)</f>
        <v/>
      </c>
      <c r="AZ60">
        <f>AV60+AY60</f>
        <v/>
      </c>
      <c r="BA60">
        <f>MAX(0,$I$7-(V60+Z60+AD60+AH60+AL60+AP60+AT60+AX60))</f>
        <v/>
      </c>
    </row>
    <row r="61">
      <c r="A61" t="n">
        <v>44</v>
      </c>
      <c r="B61" s="39">
        <f>EDATE($I$6,43)</f>
        <v/>
      </c>
      <c r="C61" s="40">
        <f>V61+MIN(X61,BA61)</f>
        <v/>
      </c>
      <c r="D61" s="40">
        <f>ROUND(MAX(0,N(D60)+U61-C61),2)</f>
        <v/>
      </c>
      <c r="E61" s="40">
        <f>Z61+MIN(AB61,BA61)-MIN(X61,BA61)</f>
        <v/>
      </c>
      <c r="F61" s="40">
        <f>ROUND(MAX(0,N(F60)+Y61-E61),2)</f>
        <v/>
      </c>
      <c r="G61" s="40">
        <f>AD61+MIN(AF61,BA61)-MIN(AB61,BA61)</f>
        <v/>
      </c>
      <c r="H61" s="40">
        <f>ROUND(MAX(0,N(H60)+AC61-G61),2)</f>
        <v/>
      </c>
      <c r="I61" s="40">
        <f>AH61+MIN(AJ61,BA61)-MIN(AF61,BA61)</f>
        <v/>
      </c>
      <c r="J61" s="40">
        <f>ROUND(MAX(0,N(J60)+AG61-I61),2)</f>
        <v/>
      </c>
      <c r="K61" s="40">
        <f>AL61+MIN(AN61,BA61)-MIN(AJ61,BA61)</f>
        <v/>
      </c>
      <c r="L61" s="40">
        <f>ROUND(MAX(0,N(L60)+AK61-K61),2)</f>
        <v/>
      </c>
      <c r="M61" s="40">
        <f>AP61+MIN(AR61,BA61)-MIN(AN61,BA61)</f>
        <v/>
      </c>
      <c r="N61" s="40">
        <f>ROUND(MAX(0,N(N60)+AO61-M61),2)</f>
        <v/>
      </c>
      <c r="O61" s="40">
        <f>AT61+MIN(AV61,BA61)-MIN(AR61,BA61)</f>
        <v/>
      </c>
      <c r="P61" s="40">
        <f>ROUND(MAX(0,N(P60)+AS61-O61),2)</f>
        <v/>
      </c>
      <c r="Q61" s="40">
        <f>AX61+MIN(AZ61,BA61)-MIN(AV61,BA61)</f>
        <v/>
      </c>
      <c r="R61" s="40">
        <f>ROUND(MAX(0,N(R60)+AW61-Q61),2)</f>
        <v/>
      </c>
      <c r="S61" s="23">
        <f>C61+E61+G61+I61+K61+M61+O61+Q61</f>
        <v/>
      </c>
      <c r="T61" s="23">
        <f>D61+F61+H61+J61+L61+N61+P61+R61</f>
        <v/>
      </c>
      <c r="U61">
        <f>IF(N(D60)&lt;=0,0,ROUND(N(D60)*$C$6/12,2))</f>
        <v/>
      </c>
      <c r="V61">
        <f>MAX(0,MIN(N($D$6),N(D60)+U61))</f>
        <v/>
      </c>
      <c r="W61">
        <f>MAX(0,N(D60)+U61-V61)</f>
        <v/>
      </c>
      <c r="X61">
        <f>W61</f>
        <v/>
      </c>
      <c r="Y61">
        <f>IF(N(F60)&lt;=0,0,ROUND(N(F60)*$C$7/12,2))</f>
        <v/>
      </c>
      <c r="Z61">
        <f>MAX(0,MIN(N($D$7),N(F60)+Y61))</f>
        <v/>
      </c>
      <c r="AA61">
        <f>MAX(0,N(F60)+Y61-Z61)</f>
        <v/>
      </c>
      <c r="AB61">
        <f>X61+AA61</f>
        <v/>
      </c>
      <c r="AC61">
        <f>IF(N(H60)&lt;=0,0,ROUND(N(H60)*$C$8/12,2))</f>
        <v/>
      </c>
      <c r="AD61">
        <f>MAX(0,MIN(N($D$8),N(H60)+AC61))</f>
        <v/>
      </c>
      <c r="AE61">
        <f>MAX(0,N(H60)+AC61-AD61)</f>
        <v/>
      </c>
      <c r="AF61">
        <f>AB61+AE61</f>
        <v/>
      </c>
      <c r="AG61">
        <f>IF(N(J60)&lt;=0,0,ROUND(N(J60)*$C$9/12,2))</f>
        <v/>
      </c>
      <c r="AH61">
        <f>MAX(0,MIN(N($D$9),N(J60)+AG61))</f>
        <v/>
      </c>
      <c r="AI61">
        <f>MAX(0,N(J60)+AG61-AH61)</f>
        <v/>
      </c>
      <c r="AJ61">
        <f>AF61+AI61</f>
        <v/>
      </c>
      <c r="AK61">
        <f>IF(N(L60)&lt;=0,0,ROUND(N(L60)*$C$10/12,2))</f>
        <v/>
      </c>
      <c r="AL61">
        <f>MAX(0,MIN(N($D$10),N(L60)+AK61))</f>
        <v/>
      </c>
      <c r="AM61">
        <f>MAX(0,N(L60)+AK61-AL61)</f>
        <v/>
      </c>
      <c r="AN61">
        <f>AJ61+AM61</f>
        <v/>
      </c>
      <c r="AO61">
        <f>IF(N(N60)&lt;=0,0,ROUND(N(N60)*$C$11/12,2))</f>
        <v/>
      </c>
      <c r="AP61">
        <f>MAX(0,MIN(N($D$11),N(N60)+AO61))</f>
        <v/>
      </c>
      <c r="AQ61">
        <f>MAX(0,N(N60)+AO61-AP61)</f>
        <v/>
      </c>
      <c r="AR61">
        <f>AN61+AQ61</f>
        <v/>
      </c>
      <c r="AS61">
        <f>IF(N(P60)&lt;=0,0,ROUND(N(P60)*$C$12/12,2))</f>
        <v/>
      </c>
      <c r="AT61">
        <f>MAX(0,MIN(N($D$12),N(P60)+AS61))</f>
        <v/>
      </c>
      <c r="AU61">
        <f>MAX(0,N(P60)+AS61-AT61)</f>
        <v/>
      </c>
      <c r="AV61">
        <f>AR61+AU61</f>
        <v/>
      </c>
      <c r="AW61">
        <f>IF(N(R60)&lt;=0,0,ROUND(N(R60)*$C$13/12,2))</f>
        <v/>
      </c>
      <c r="AX61">
        <f>MAX(0,MIN(N($D$13),N(R60)+AW61))</f>
        <v/>
      </c>
      <c r="AY61">
        <f>MAX(0,N(R60)+AW61-AX61)</f>
        <v/>
      </c>
      <c r="AZ61">
        <f>AV61+AY61</f>
        <v/>
      </c>
      <c r="BA61">
        <f>MAX(0,$I$7-(V61+Z61+AD61+AH61+AL61+AP61+AT61+AX61))</f>
        <v/>
      </c>
    </row>
    <row r="62">
      <c r="A62" t="n">
        <v>45</v>
      </c>
      <c r="B62" s="39">
        <f>EDATE($I$6,44)</f>
        <v/>
      </c>
      <c r="C62" s="24">
        <f>V62+MIN(X62,BA62)</f>
        <v/>
      </c>
      <c r="D62" s="24">
        <f>ROUND(MAX(0,N(D61)+U62-C62),2)</f>
        <v/>
      </c>
      <c r="E62" s="24">
        <f>Z62+MIN(AB62,BA62)-MIN(X62,BA62)</f>
        <v/>
      </c>
      <c r="F62" s="24">
        <f>ROUND(MAX(0,N(F61)+Y62-E62),2)</f>
        <v/>
      </c>
      <c r="G62" s="24">
        <f>AD62+MIN(AF62,BA62)-MIN(AB62,BA62)</f>
        <v/>
      </c>
      <c r="H62" s="24">
        <f>ROUND(MAX(0,N(H61)+AC62-G62),2)</f>
        <v/>
      </c>
      <c r="I62" s="24">
        <f>AH62+MIN(AJ62,BA62)-MIN(AF62,BA62)</f>
        <v/>
      </c>
      <c r="J62" s="24">
        <f>ROUND(MAX(0,N(J61)+AG62-I62),2)</f>
        <v/>
      </c>
      <c r="K62" s="24">
        <f>AL62+MIN(AN62,BA62)-MIN(AJ62,BA62)</f>
        <v/>
      </c>
      <c r="L62" s="24">
        <f>ROUND(MAX(0,N(L61)+AK62-K62),2)</f>
        <v/>
      </c>
      <c r="M62" s="24">
        <f>AP62+MIN(AR62,BA62)-MIN(AN62,BA62)</f>
        <v/>
      </c>
      <c r="N62" s="24">
        <f>ROUND(MAX(0,N(N61)+AO62-M62),2)</f>
        <v/>
      </c>
      <c r="O62" s="24">
        <f>AT62+MIN(AV62,BA62)-MIN(AR62,BA62)</f>
        <v/>
      </c>
      <c r="P62" s="24">
        <f>ROUND(MAX(0,N(P61)+AS62-O62),2)</f>
        <v/>
      </c>
      <c r="Q62" s="24">
        <f>AX62+MIN(AZ62,BA62)-MIN(AV62,BA62)</f>
        <v/>
      </c>
      <c r="R62" s="24">
        <f>ROUND(MAX(0,N(R61)+AW62-Q62),2)</f>
        <v/>
      </c>
      <c r="S62" s="23">
        <f>C62+E62+G62+I62+K62+M62+O62+Q62</f>
        <v/>
      </c>
      <c r="T62" s="23">
        <f>D62+F62+H62+J62+L62+N62+P62+R62</f>
        <v/>
      </c>
      <c r="U62">
        <f>IF(N(D61)&lt;=0,0,ROUND(N(D61)*$C$6/12,2))</f>
        <v/>
      </c>
      <c r="V62">
        <f>MAX(0,MIN(N($D$6),N(D61)+U62))</f>
        <v/>
      </c>
      <c r="W62">
        <f>MAX(0,N(D61)+U62-V62)</f>
        <v/>
      </c>
      <c r="X62">
        <f>W62</f>
        <v/>
      </c>
      <c r="Y62">
        <f>IF(N(F61)&lt;=0,0,ROUND(N(F61)*$C$7/12,2))</f>
        <v/>
      </c>
      <c r="Z62">
        <f>MAX(0,MIN(N($D$7),N(F61)+Y62))</f>
        <v/>
      </c>
      <c r="AA62">
        <f>MAX(0,N(F61)+Y62-Z62)</f>
        <v/>
      </c>
      <c r="AB62">
        <f>X62+AA62</f>
        <v/>
      </c>
      <c r="AC62">
        <f>IF(N(H61)&lt;=0,0,ROUND(N(H61)*$C$8/12,2))</f>
        <v/>
      </c>
      <c r="AD62">
        <f>MAX(0,MIN(N($D$8),N(H61)+AC62))</f>
        <v/>
      </c>
      <c r="AE62">
        <f>MAX(0,N(H61)+AC62-AD62)</f>
        <v/>
      </c>
      <c r="AF62">
        <f>AB62+AE62</f>
        <v/>
      </c>
      <c r="AG62">
        <f>IF(N(J61)&lt;=0,0,ROUND(N(J61)*$C$9/12,2))</f>
        <v/>
      </c>
      <c r="AH62">
        <f>MAX(0,MIN(N($D$9),N(J61)+AG62))</f>
        <v/>
      </c>
      <c r="AI62">
        <f>MAX(0,N(J61)+AG62-AH62)</f>
        <v/>
      </c>
      <c r="AJ62">
        <f>AF62+AI62</f>
        <v/>
      </c>
      <c r="AK62">
        <f>IF(N(L61)&lt;=0,0,ROUND(N(L61)*$C$10/12,2))</f>
        <v/>
      </c>
      <c r="AL62">
        <f>MAX(0,MIN(N($D$10),N(L61)+AK62))</f>
        <v/>
      </c>
      <c r="AM62">
        <f>MAX(0,N(L61)+AK62-AL62)</f>
        <v/>
      </c>
      <c r="AN62">
        <f>AJ62+AM62</f>
        <v/>
      </c>
      <c r="AO62">
        <f>IF(N(N61)&lt;=0,0,ROUND(N(N61)*$C$11/12,2))</f>
        <v/>
      </c>
      <c r="AP62">
        <f>MAX(0,MIN(N($D$11),N(N61)+AO62))</f>
        <v/>
      </c>
      <c r="AQ62">
        <f>MAX(0,N(N61)+AO62-AP62)</f>
        <v/>
      </c>
      <c r="AR62">
        <f>AN62+AQ62</f>
        <v/>
      </c>
      <c r="AS62">
        <f>IF(N(P61)&lt;=0,0,ROUND(N(P61)*$C$12/12,2))</f>
        <v/>
      </c>
      <c r="AT62">
        <f>MAX(0,MIN(N($D$12),N(P61)+AS62))</f>
        <v/>
      </c>
      <c r="AU62">
        <f>MAX(0,N(P61)+AS62-AT62)</f>
        <v/>
      </c>
      <c r="AV62">
        <f>AR62+AU62</f>
        <v/>
      </c>
      <c r="AW62">
        <f>IF(N(R61)&lt;=0,0,ROUND(N(R61)*$C$13/12,2))</f>
        <v/>
      </c>
      <c r="AX62">
        <f>MAX(0,MIN(N($D$13),N(R61)+AW62))</f>
        <v/>
      </c>
      <c r="AY62">
        <f>MAX(0,N(R61)+AW62-AX62)</f>
        <v/>
      </c>
      <c r="AZ62">
        <f>AV62+AY62</f>
        <v/>
      </c>
      <c r="BA62">
        <f>MAX(0,$I$7-(V62+Z62+AD62+AH62+AL62+AP62+AT62+AX62))</f>
        <v/>
      </c>
    </row>
    <row r="63">
      <c r="A63" t="n">
        <v>46</v>
      </c>
      <c r="B63" s="39">
        <f>EDATE($I$6,45)</f>
        <v/>
      </c>
      <c r="C63" s="40">
        <f>V63+MIN(X63,BA63)</f>
        <v/>
      </c>
      <c r="D63" s="40">
        <f>ROUND(MAX(0,N(D62)+U63-C63),2)</f>
        <v/>
      </c>
      <c r="E63" s="40">
        <f>Z63+MIN(AB63,BA63)-MIN(X63,BA63)</f>
        <v/>
      </c>
      <c r="F63" s="40">
        <f>ROUND(MAX(0,N(F62)+Y63-E63),2)</f>
        <v/>
      </c>
      <c r="G63" s="40">
        <f>AD63+MIN(AF63,BA63)-MIN(AB63,BA63)</f>
        <v/>
      </c>
      <c r="H63" s="40">
        <f>ROUND(MAX(0,N(H62)+AC63-G63),2)</f>
        <v/>
      </c>
      <c r="I63" s="40">
        <f>AH63+MIN(AJ63,BA63)-MIN(AF63,BA63)</f>
        <v/>
      </c>
      <c r="J63" s="40">
        <f>ROUND(MAX(0,N(J62)+AG63-I63),2)</f>
        <v/>
      </c>
      <c r="K63" s="40">
        <f>AL63+MIN(AN63,BA63)-MIN(AJ63,BA63)</f>
        <v/>
      </c>
      <c r="L63" s="40">
        <f>ROUND(MAX(0,N(L62)+AK63-K63),2)</f>
        <v/>
      </c>
      <c r="M63" s="40">
        <f>AP63+MIN(AR63,BA63)-MIN(AN63,BA63)</f>
        <v/>
      </c>
      <c r="N63" s="40">
        <f>ROUND(MAX(0,N(N62)+AO63-M63),2)</f>
        <v/>
      </c>
      <c r="O63" s="40">
        <f>AT63+MIN(AV63,BA63)-MIN(AR63,BA63)</f>
        <v/>
      </c>
      <c r="P63" s="40">
        <f>ROUND(MAX(0,N(P62)+AS63-O63),2)</f>
        <v/>
      </c>
      <c r="Q63" s="40">
        <f>AX63+MIN(AZ63,BA63)-MIN(AV63,BA63)</f>
        <v/>
      </c>
      <c r="R63" s="40">
        <f>ROUND(MAX(0,N(R62)+AW63-Q63),2)</f>
        <v/>
      </c>
      <c r="S63" s="23">
        <f>C63+E63+G63+I63+K63+M63+O63+Q63</f>
        <v/>
      </c>
      <c r="T63" s="23">
        <f>D63+F63+H63+J63+L63+N63+P63+R63</f>
        <v/>
      </c>
      <c r="U63">
        <f>IF(N(D62)&lt;=0,0,ROUND(N(D62)*$C$6/12,2))</f>
        <v/>
      </c>
      <c r="V63">
        <f>MAX(0,MIN(N($D$6),N(D62)+U63))</f>
        <v/>
      </c>
      <c r="W63">
        <f>MAX(0,N(D62)+U63-V63)</f>
        <v/>
      </c>
      <c r="X63">
        <f>W63</f>
        <v/>
      </c>
      <c r="Y63">
        <f>IF(N(F62)&lt;=0,0,ROUND(N(F62)*$C$7/12,2))</f>
        <v/>
      </c>
      <c r="Z63">
        <f>MAX(0,MIN(N($D$7),N(F62)+Y63))</f>
        <v/>
      </c>
      <c r="AA63">
        <f>MAX(0,N(F62)+Y63-Z63)</f>
        <v/>
      </c>
      <c r="AB63">
        <f>X63+AA63</f>
        <v/>
      </c>
      <c r="AC63">
        <f>IF(N(H62)&lt;=0,0,ROUND(N(H62)*$C$8/12,2))</f>
        <v/>
      </c>
      <c r="AD63">
        <f>MAX(0,MIN(N($D$8),N(H62)+AC63))</f>
        <v/>
      </c>
      <c r="AE63">
        <f>MAX(0,N(H62)+AC63-AD63)</f>
        <v/>
      </c>
      <c r="AF63">
        <f>AB63+AE63</f>
        <v/>
      </c>
      <c r="AG63">
        <f>IF(N(J62)&lt;=0,0,ROUND(N(J62)*$C$9/12,2))</f>
        <v/>
      </c>
      <c r="AH63">
        <f>MAX(0,MIN(N($D$9),N(J62)+AG63))</f>
        <v/>
      </c>
      <c r="AI63">
        <f>MAX(0,N(J62)+AG63-AH63)</f>
        <v/>
      </c>
      <c r="AJ63">
        <f>AF63+AI63</f>
        <v/>
      </c>
      <c r="AK63">
        <f>IF(N(L62)&lt;=0,0,ROUND(N(L62)*$C$10/12,2))</f>
        <v/>
      </c>
      <c r="AL63">
        <f>MAX(0,MIN(N($D$10),N(L62)+AK63))</f>
        <v/>
      </c>
      <c r="AM63">
        <f>MAX(0,N(L62)+AK63-AL63)</f>
        <v/>
      </c>
      <c r="AN63">
        <f>AJ63+AM63</f>
        <v/>
      </c>
      <c r="AO63">
        <f>IF(N(N62)&lt;=0,0,ROUND(N(N62)*$C$11/12,2))</f>
        <v/>
      </c>
      <c r="AP63">
        <f>MAX(0,MIN(N($D$11),N(N62)+AO63))</f>
        <v/>
      </c>
      <c r="AQ63">
        <f>MAX(0,N(N62)+AO63-AP63)</f>
        <v/>
      </c>
      <c r="AR63">
        <f>AN63+AQ63</f>
        <v/>
      </c>
      <c r="AS63">
        <f>IF(N(P62)&lt;=0,0,ROUND(N(P62)*$C$12/12,2))</f>
        <v/>
      </c>
      <c r="AT63">
        <f>MAX(0,MIN(N($D$12),N(P62)+AS63))</f>
        <v/>
      </c>
      <c r="AU63">
        <f>MAX(0,N(P62)+AS63-AT63)</f>
        <v/>
      </c>
      <c r="AV63">
        <f>AR63+AU63</f>
        <v/>
      </c>
      <c r="AW63">
        <f>IF(N(R62)&lt;=0,0,ROUND(N(R62)*$C$13/12,2))</f>
        <v/>
      </c>
      <c r="AX63">
        <f>MAX(0,MIN(N($D$13),N(R62)+AW63))</f>
        <v/>
      </c>
      <c r="AY63">
        <f>MAX(0,N(R62)+AW63-AX63)</f>
        <v/>
      </c>
      <c r="AZ63">
        <f>AV63+AY63</f>
        <v/>
      </c>
      <c r="BA63">
        <f>MAX(0,$I$7-(V63+Z63+AD63+AH63+AL63+AP63+AT63+AX63))</f>
        <v/>
      </c>
    </row>
    <row r="64">
      <c r="A64" t="n">
        <v>47</v>
      </c>
      <c r="B64" s="39">
        <f>EDATE($I$6,46)</f>
        <v/>
      </c>
      <c r="C64" s="24">
        <f>V64+MIN(X64,BA64)</f>
        <v/>
      </c>
      <c r="D64" s="24">
        <f>ROUND(MAX(0,N(D63)+U64-C64),2)</f>
        <v/>
      </c>
      <c r="E64" s="24">
        <f>Z64+MIN(AB64,BA64)-MIN(X64,BA64)</f>
        <v/>
      </c>
      <c r="F64" s="24">
        <f>ROUND(MAX(0,N(F63)+Y64-E64),2)</f>
        <v/>
      </c>
      <c r="G64" s="24">
        <f>AD64+MIN(AF64,BA64)-MIN(AB64,BA64)</f>
        <v/>
      </c>
      <c r="H64" s="24">
        <f>ROUND(MAX(0,N(H63)+AC64-G64),2)</f>
        <v/>
      </c>
      <c r="I64" s="24">
        <f>AH64+MIN(AJ64,BA64)-MIN(AF64,BA64)</f>
        <v/>
      </c>
      <c r="J64" s="24">
        <f>ROUND(MAX(0,N(J63)+AG64-I64),2)</f>
        <v/>
      </c>
      <c r="K64" s="24">
        <f>AL64+MIN(AN64,BA64)-MIN(AJ64,BA64)</f>
        <v/>
      </c>
      <c r="L64" s="24">
        <f>ROUND(MAX(0,N(L63)+AK64-K64),2)</f>
        <v/>
      </c>
      <c r="M64" s="24">
        <f>AP64+MIN(AR64,BA64)-MIN(AN64,BA64)</f>
        <v/>
      </c>
      <c r="N64" s="24">
        <f>ROUND(MAX(0,N(N63)+AO64-M64),2)</f>
        <v/>
      </c>
      <c r="O64" s="24">
        <f>AT64+MIN(AV64,BA64)-MIN(AR64,BA64)</f>
        <v/>
      </c>
      <c r="P64" s="24">
        <f>ROUND(MAX(0,N(P63)+AS64-O64),2)</f>
        <v/>
      </c>
      <c r="Q64" s="24">
        <f>AX64+MIN(AZ64,BA64)-MIN(AV64,BA64)</f>
        <v/>
      </c>
      <c r="R64" s="24">
        <f>ROUND(MAX(0,N(R63)+AW64-Q64),2)</f>
        <v/>
      </c>
      <c r="S64" s="23">
        <f>C64+E64+G64+I64+K64+M64+O64+Q64</f>
        <v/>
      </c>
      <c r="T64" s="23">
        <f>D64+F64+H64+J64+L64+N64+P64+R64</f>
        <v/>
      </c>
      <c r="U64">
        <f>IF(N(D63)&lt;=0,0,ROUND(N(D63)*$C$6/12,2))</f>
        <v/>
      </c>
      <c r="V64">
        <f>MAX(0,MIN(N($D$6),N(D63)+U64))</f>
        <v/>
      </c>
      <c r="W64">
        <f>MAX(0,N(D63)+U64-V64)</f>
        <v/>
      </c>
      <c r="X64">
        <f>W64</f>
        <v/>
      </c>
      <c r="Y64">
        <f>IF(N(F63)&lt;=0,0,ROUND(N(F63)*$C$7/12,2))</f>
        <v/>
      </c>
      <c r="Z64">
        <f>MAX(0,MIN(N($D$7),N(F63)+Y64))</f>
        <v/>
      </c>
      <c r="AA64">
        <f>MAX(0,N(F63)+Y64-Z64)</f>
        <v/>
      </c>
      <c r="AB64">
        <f>X64+AA64</f>
        <v/>
      </c>
      <c r="AC64">
        <f>IF(N(H63)&lt;=0,0,ROUND(N(H63)*$C$8/12,2))</f>
        <v/>
      </c>
      <c r="AD64">
        <f>MAX(0,MIN(N($D$8),N(H63)+AC64))</f>
        <v/>
      </c>
      <c r="AE64">
        <f>MAX(0,N(H63)+AC64-AD64)</f>
        <v/>
      </c>
      <c r="AF64">
        <f>AB64+AE64</f>
        <v/>
      </c>
      <c r="AG64">
        <f>IF(N(J63)&lt;=0,0,ROUND(N(J63)*$C$9/12,2))</f>
        <v/>
      </c>
      <c r="AH64">
        <f>MAX(0,MIN(N($D$9),N(J63)+AG64))</f>
        <v/>
      </c>
      <c r="AI64">
        <f>MAX(0,N(J63)+AG64-AH64)</f>
        <v/>
      </c>
      <c r="AJ64">
        <f>AF64+AI64</f>
        <v/>
      </c>
      <c r="AK64">
        <f>IF(N(L63)&lt;=0,0,ROUND(N(L63)*$C$10/12,2))</f>
        <v/>
      </c>
      <c r="AL64">
        <f>MAX(0,MIN(N($D$10),N(L63)+AK64))</f>
        <v/>
      </c>
      <c r="AM64">
        <f>MAX(0,N(L63)+AK64-AL64)</f>
        <v/>
      </c>
      <c r="AN64">
        <f>AJ64+AM64</f>
        <v/>
      </c>
      <c r="AO64">
        <f>IF(N(N63)&lt;=0,0,ROUND(N(N63)*$C$11/12,2))</f>
        <v/>
      </c>
      <c r="AP64">
        <f>MAX(0,MIN(N($D$11),N(N63)+AO64))</f>
        <v/>
      </c>
      <c r="AQ64">
        <f>MAX(0,N(N63)+AO64-AP64)</f>
        <v/>
      </c>
      <c r="AR64">
        <f>AN64+AQ64</f>
        <v/>
      </c>
      <c r="AS64">
        <f>IF(N(P63)&lt;=0,0,ROUND(N(P63)*$C$12/12,2))</f>
        <v/>
      </c>
      <c r="AT64">
        <f>MAX(0,MIN(N($D$12),N(P63)+AS64))</f>
        <v/>
      </c>
      <c r="AU64">
        <f>MAX(0,N(P63)+AS64-AT64)</f>
        <v/>
      </c>
      <c r="AV64">
        <f>AR64+AU64</f>
        <v/>
      </c>
      <c r="AW64">
        <f>IF(N(R63)&lt;=0,0,ROUND(N(R63)*$C$13/12,2))</f>
        <v/>
      </c>
      <c r="AX64">
        <f>MAX(0,MIN(N($D$13),N(R63)+AW64))</f>
        <v/>
      </c>
      <c r="AY64">
        <f>MAX(0,N(R63)+AW64-AX64)</f>
        <v/>
      </c>
      <c r="AZ64">
        <f>AV64+AY64</f>
        <v/>
      </c>
      <c r="BA64">
        <f>MAX(0,$I$7-(V64+Z64+AD64+AH64+AL64+AP64+AT64+AX64))</f>
        <v/>
      </c>
    </row>
    <row r="65">
      <c r="A65" t="n">
        <v>48</v>
      </c>
      <c r="B65" s="39">
        <f>EDATE($I$6,47)</f>
        <v/>
      </c>
      <c r="C65" s="40">
        <f>V65+MIN(X65,BA65)</f>
        <v/>
      </c>
      <c r="D65" s="40">
        <f>ROUND(MAX(0,N(D64)+U65-C65),2)</f>
        <v/>
      </c>
      <c r="E65" s="40">
        <f>Z65+MIN(AB65,BA65)-MIN(X65,BA65)</f>
        <v/>
      </c>
      <c r="F65" s="40">
        <f>ROUND(MAX(0,N(F64)+Y65-E65),2)</f>
        <v/>
      </c>
      <c r="G65" s="40">
        <f>AD65+MIN(AF65,BA65)-MIN(AB65,BA65)</f>
        <v/>
      </c>
      <c r="H65" s="40">
        <f>ROUND(MAX(0,N(H64)+AC65-G65),2)</f>
        <v/>
      </c>
      <c r="I65" s="40">
        <f>AH65+MIN(AJ65,BA65)-MIN(AF65,BA65)</f>
        <v/>
      </c>
      <c r="J65" s="40">
        <f>ROUND(MAX(0,N(J64)+AG65-I65),2)</f>
        <v/>
      </c>
      <c r="K65" s="40">
        <f>AL65+MIN(AN65,BA65)-MIN(AJ65,BA65)</f>
        <v/>
      </c>
      <c r="L65" s="40">
        <f>ROUND(MAX(0,N(L64)+AK65-K65),2)</f>
        <v/>
      </c>
      <c r="M65" s="40">
        <f>AP65+MIN(AR65,BA65)-MIN(AN65,BA65)</f>
        <v/>
      </c>
      <c r="N65" s="40">
        <f>ROUND(MAX(0,N(N64)+AO65-M65),2)</f>
        <v/>
      </c>
      <c r="O65" s="40">
        <f>AT65+MIN(AV65,BA65)-MIN(AR65,BA65)</f>
        <v/>
      </c>
      <c r="P65" s="40">
        <f>ROUND(MAX(0,N(P64)+AS65-O65),2)</f>
        <v/>
      </c>
      <c r="Q65" s="40">
        <f>AX65+MIN(AZ65,BA65)-MIN(AV65,BA65)</f>
        <v/>
      </c>
      <c r="R65" s="40">
        <f>ROUND(MAX(0,N(R64)+AW65-Q65),2)</f>
        <v/>
      </c>
      <c r="S65" s="23">
        <f>C65+E65+G65+I65+K65+M65+O65+Q65</f>
        <v/>
      </c>
      <c r="T65" s="23">
        <f>D65+F65+H65+J65+L65+N65+P65+R65</f>
        <v/>
      </c>
      <c r="U65">
        <f>IF(N(D64)&lt;=0,0,ROUND(N(D64)*$C$6/12,2))</f>
        <v/>
      </c>
      <c r="V65">
        <f>MAX(0,MIN(N($D$6),N(D64)+U65))</f>
        <v/>
      </c>
      <c r="W65">
        <f>MAX(0,N(D64)+U65-V65)</f>
        <v/>
      </c>
      <c r="X65">
        <f>W65</f>
        <v/>
      </c>
      <c r="Y65">
        <f>IF(N(F64)&lt;=0,0,ROUND(N(F64)*$C$7/12,2))</f>
        <v/>
      </c>
      <c r="Z65">
        <f>MAX(0,MIN(N($D$7),N(F64)+Y65))</f>
        <v/>
      </c>
      <c r="AA65">
        <f>MAX(0,N(F64)+Y65-Z65)</f>
        <v/>
      </c>
      <c r="AB65">
        <f>X65+AA65</f>
        <v/>
      </c>
      <c r="AC65">
        <f>IF(N(H64)&lt;=0,0,ROUND(N(H64)*$C$8/12,2))</f>
        <v/>
      </c>
      <c r="AD65">
        <f>MAX(0,MIN(N($D$8),N(H64)+AC65))</f>
        <v/>
      </c>
      <c r="AE65">
        <f>MAX(0,N(H64)+AC65-AD65)</f>
        <v/>
      </c>
      <c r="AF65">
        <f>AB65+AE65</f>
        <v/>
      </c>
      <c r="AG65">
        <f>IF(N(J64)&lt;=0,0,ROUND(N(J64)*$C$9/12,2))</f>
        <v/>
      </c>
      <c r="AH65">
        <f>MAX(0,MIN(N($D$9),N(J64)+AG65))</f>
        <v/>
      </c>
      <c r="AI65">
        <f>MAX(0,N(J64)+AG65-AH65)</f>
        <v/>
      </c>
      <c r="AJ65">
        <f>AF65+AI65</f>
        <v/>
      </c>
      <c r="AK65">
        <f>IF(N(L64)&lt;=0,0,ROUND(N(L64)*$C$10/12,2))</f>
        <v/>
      </c>
      <c r="AL65">
        <f>MAX(0,MIN(N($D$10),N(L64)+AK65))</f>
        <v/>
      </c>
      <c r="AM65">
        <f>MAX(0,N(L64)+AK65-AL65)</f>
        <v/>
      </c>
      <c r="AN65">
        <f>AJ65+AM65</f>
        <v/>
      </c>
      <c r="AO65">
        <f>IF(N(N64)&lt;=0,0,ROUND(N(N64)*$C$11/12,2))</f>
        <v/>
      </c>
      <c r="AP65">
        <f>MAX(0,MIN(N($D$11),N(N64)+AO65))</f>
        <v/>
      </c>
      <c r="AQ65">
        <f>MAX(0,N(N64)+AO65-AP65)</f>
        <v/>
      </c>
      <c r="AR65">
        <f>AN65+AQ65</f>
        <v/>
      </c>
      <c r="AS65">
        <f>IF(N(P64)&lt;=0,0,ROUND(N(P64)*$C$12/12,2))</f>
        <v/>
      </c>
      <c r="AT65">
        <f>MAX(0,MIN(N($D$12),N(P64)+AS65))</f>
        <v/>
      </c>
      <c r="AU65">
        <f>MAX(0,N(P64)+AS65-AT65)</f>
        <v/>
      </c>
      <c r="AV65">
        <f>AR65+AU65</f>
        <v/>
      </c>
      <c r="AW65">
        <f>IF(N(R64)&lt;=0,0,ROUND(N(R64)*$C$13/12,2))</f>
        <v/>
      </c>
      <c r="AX65">
        <f>MAX(0,MIN(N($D$13),N(R64)+AW65))</f>
        <v/>
      </c>
      <c r="AY65">
        <f>MAX(0,N(R64)+AW65-AX65)</f>
        <v/>
      </c>
      <c r="AZ65">
        <f>AV65+AY65</f>
        <v/>
      </c>
      <c r="BA65">
        <f>MAX(0,$I$7-(V65+Z65+AD65+AH65+AL65+AP65+AT65+AX65))</f>
        <v/>
      </c>
    </row>
    <row r="66">
      <c r="A66" t="n">
        <v>49</v>
      </c>
      <c r="B66" s="39">
        <f>EDATE($I$6,48)</f>
        <v/>
      </c>
      <c r="C66" s="24">
        <f>V66+MIN(X66,BA66)</f>
        <v/>
      </c>
      <c r="D66" s="24">
        <f>ROUND(MAX(0,N(D65)+U66-C66),2)</f>
        <v/>
      </c>
      <c r="E66" s="24">
        <f>Z66+MIN(AB66,BA66)-MIN(X66,BA66)</f>
        <v/>
      </c>
      <c r="F66" s="24">
        <f>ROUND(MAX(0,N(F65)+Y66-E66),2)</f>
        <v/>
      </c>
      <c r="G66" s="24">
        <f>AD66+MIN(AF66,BA66)-MIN(AB66,BA66)</f>
        <v/>
      </c>
      <c r="H66" s="24">
        <f>ROUND(MAX(0,N(H65)+AC66-G66),2)</f>
        <v/>
      </c>
      <c r="I66" s="24">
        <f>AH66+MIN(AJ66,BA66)-MIN(AF66,BA66)</f>
        <v/>
      </c>
      <c r="J66" s="24">
        <f>ROUND(MAX(0,N(J65)+AG66-I66),2)</f>
        <v/>
      </c>
      <c r="K66" s="24">
        <f>AL66+MIN(AN66,BA66)-MIN(AJ66,BA66)</f>
        <v/>
      </c>
      <c r="L66" s="24">
        <f>ROUND(MAX(0,N(L65)+AK66-K66),2)</f>
        <v/>
      </c>
      <c r="M66" s="24">
        <f>AP66+MIN(AR66,BA66)-MIN(AN66,BA66)</f>
        <v/>
      </c>
      <c r="N66" s="24">
        <f>ROUND(MAX(0,N(N65)+AO66-M66),2)</f>
        <v/>
      </c>
      <c r="O66" s="24">
        <f>AT66+MIN(AV66,BA66)-MIN(AR66,BA66)</f>
        <v/>
      </c>
      <c r="P66" s="24">
        <f>ROUND(MAX(0,N(P65)+AS66-O66),2)</f>
        <v/>
      </c>
      <c r="Q66" s="24">
        <f>AX66+MIN(AZ66,BA66)-MIN(AV66,BA66)</f>
        <v/>
      </c>
      <c r="R66" s="24">
        <f>ROUND(MAX(0,N(R65)+AW66-Q66),2)</f>
        <v/>
      </c>
      <c r="S66" s="23">
        <f>C66+E66+G66+I66+K66+M66+O66+Q66</f>
        <v/>
      </c>
      <c r="T66" s="23">
        <f>D66+F66+H66+J66+L66+N66+P66+R66</f>
        <v/>
      </c>
      <c r="U66">
        <f>IF(N(D65)&lt;=0,0,ROUND(N(D65)*$C$6/12,2))</f>
        <v/>
      </c>
      <c r="V66">
        <f>MAX(0,MIN(N($D$6),N(D65)+U66))</f>
        <v/>
      </c>
      <c r="W66">
        <f>MAX(0,N(D65)+U66-V66)</f>
        <v/>
      </c>
      <c r="X66">
        <f>W66</f>
        <v/>
      </c>
      <c r="Y66">
        <f>IF(N(F65)&lt;=0,0,ROUND(N(F65)*$C$7/12,2))</f>
        <v/>
      </c>
      <c r="Z66">
        <f>MAX(0,MIN(N($D$7),N(F65)+Y66))</f>
        <v/>
      </c>
      <c r="AA66">
        <f>MAX(0,N(F65)+Y66-Z66)</f>
        <v/>
      </c>
      <c r="AB66">
        <f>X66+AA66</f>
        <v/>
      </c>
      <c r="AC66">
        <f>IF(N(H65)&lt;=0,0,ROUND(N(H65)*$C$8/12,2))</f>
        <v/>
      </c>
      <c r="AD66">
        <f>MAX(0,MIN(N($D$8),N(H65)+AC66))</f>
        <v/>
      </c>
      <c r="AE66">
        <f>MAX(0,N(H65)+AC66-AD66)</f>
        <v/>
      </c>
      <c r="AF66">
        <f>AB66+AE66</f>
        <v/>
      </c>
      <c r="AG66">
        <f>IF(N(J65)&lt;=0,0,ROUND(N(J65)*$C$9/12,2))</f>
        <v/>
      </c>
      <c r="AH66">
        <f>MAX(0,MIN(N($D$9),N(J65)+AG66))</f>
        <v/>
      </c>
      <c r="AI66">
        <f>MAX(0,N(J65)+AG66-AH66)</f>
        <v/>
      </c>
      <c r="AJ66">
        <f>AF66+AI66</f>
        <v/>
      </c>
      <c r="AK66">
        <f>IF(N(L65)&lt;=0,0,ROUND(N(L65)*$C$10/12,2))</f>
        <v/>
      </c>
      <c r="AL66">
        <f>MAX(0,MIN(N($D$10),N(L65)+AK66))</f>
        <v/>
      </c>
      <c r="AM66">
        <f>MAX(0,N(L65)+AK66-AL66)</f>
        <v/>
      </c>
      <c r="AN66">
        <f>AJ66+AM66</f>
        <v/>
      </c>
      <c r="AO66">
        <f>IF(N(N65)&lt;=0,0,ROUND(N(N65)*$C$11/12,2))</f>
        <v/>
      </c>
      <c r="AP66">
        <f>MAX(0,MIN(N($D$11),N(N65)+AO66))</f>
        <v/>
      </c>
      <c r="AQ66">
        <f>MAX(0,N(N65)+AO66-AP66)</f>
        <v/>
      </c>
      <c r="AR66">
        <f>AN66+AQ66</f>
        <v/>
      </c>
      <c r="AS66">
        <f>IF(N(P65)&lt;=0,0,ROUND(N(P65)*$C$12/12,2))</f>
        <v/>
      </c>
      <c r="AT66">
        <f>MAX(0,MIN(N($D$12),N(P65)+AS66))</f>
        <v/>
      </c>
      <c r="AU66">
        <f>MAX(0,N(P65)+AS66-AT66)</f>
        <v/>
      </c>
      <c r="AV66">
        <f>AR66+AU66</f>
        <v/>
      </c>
      <c r="AW66">
        <f>IF(N(R65)&lt;=0,0,ROUND(N(R65)*$C$13/12,2))</f>
        <v/>
      </c>
      <c r="AX66">
        <f>MAX(0,MIN(N($D$13),N(R65)+AW66))</f>
        <v/>
      </c>
      <c r="AY66">
        <f>MAX(0,N(R65)+AW66-AX66)</f>
        <v/>
      </c>
      <c r="AZ66">
        <f>AV66+AY66</f>
        <v/>
      </c>
      <c r="BA66">
        <f>MAX(0,$I$7-(V66+Z66+AD66+AH66+AL66+AP66+AT66+AX66))</f>
        <v/>
      </c>
    </row>
    <row r="67">
      <c r="A67" t="n">
        <v>50</v>
      </c>
      <c r="B67" s="39">
        <f>EDATE($I$6,49)</f>
        <v/>
      </c>
      <c r="C67" s="40">
        <f>V67+MIN(X67,BA67)</f>
        <v/>
      </c>
      <c r="D67" s="40">
        <f>ROUND(MAX(0,N(D66)+U67-C67),2)</f>
        <v/>
      </c>
      <c r="E67" s="40">
        <f>Z67+MIN(AB67,BA67)-MIN(X67,BA67)</f>
        <v/>
      </c>
      <c r="F67" s="40">
        <f>ROUND(MAX(0,N(F66)+Y67-E67),2)</f>
        <v/>
      </c>
      <c r="G67" s="40">
        <f>AD67+MIN(AF67,BA67)-MIN(AB67,BA67)</f>
        <v/>
      </c>
      <c r="H67" s="40">
        <f>ROUND(MAX(0,N(H66)+AC67-G67),2)</f>
        <v/>
      </c>
      <c r="I67" s="40">
        <f>AH67+MIN(AJ67,BA67)-MIN(AF67,BA67)</f>
        <v/>
      </c>
      <c r="J67" s="40">
        <f>ROUND(MAX(0,N(J66)+AG67-I67),2)</f>
        <v/>
      </c>
      <c r="K67" s="40">
        <f>AL67+MIN(AN67,BA67)-MIN(AJ67,BA67)</f>
        <v/>
      </c>
      <c r="L67" s="40">
        <f>ROUND(MAX(0,N(L66)+AK67-K67),2)</f>
        <v/>
      </c>
      <c r="M67" s="40">
        <f>AP67+MIN(AR67,BA67)-MIN(AN67,BA67)</f>
        <v/>
      </c>
      <c r="N67" s="40">
        <f>ROUND(MAX(0,N(N66)+AO67-M67),2)</f>
        <v/>
      </c>
      <c r="O67" s="40">
        <f>AT67+MIN(AV67,BA67)-MIN(AR67,BA67)</f>
        <v/>
      </c>
      <c r="P67" s="40">
        <f>ROUND(MAX(0,N(P66)+AS67-O67),2)</f>
        <v/>
      </c>
      <c r="Q67" s="40">
        <f>AX67+MIN(AZ67,BA67)-MIN(AV67,BA67)</f>
        <v/>
      </c>
      <c r="R67" s="40">
        <f>ROUND(MAX(0,N(R66)+AW67-Q67),2)</f>
        <v/>
      </c>
      <c r="S67" s="23">
        <f>C67+E67+G67+I67+K67+M67+O67+Q67</f>
        <v/>
      </c>
      <c r="T67" s="23">
        <f>D67+F67+H67+J67+L67+N67+P67+R67</f>
        <v/>
      </c>
      <c r="U67">
        <f>IF(N(D66)&lt;=0,0,ROUND(N(D66)*$C$6/12,2))</f>
        <v/>
      </c>
      <c r="V67">
        <f>MAX(0,MIN(N($D$6),N(D66)+U67))</f>
        <v/>
      </c>
      <c r="W67">
        <f>MAX(0,N(D66)+U67-V67)</f>
        <v/>
      </c>
      <c r="X67">
        <f>W67</f>
        <v/>
      </c>
      <c r="Y67">
        <f>IF(N(F66)&lt;=0,0,ROUND(N(F66)*$C$7/12,2))</f>
        <v/>
      </c>
      <c r="Z67">
        <f>MAX(0,MIN(N($D$7),N(F66)+Y67))</f>
        <v/>
      </c>
      <c r="AA67">
        <f>MAX(0,N(F66)+Y67-Z67)</f>
        <v/>
      </c>
      <c r="AB67">
        <f>X67+AA67</f>
        <v/>
      </c>
      <c r="AC67">
        <f>IF(N(H66)&lt;=0,0,ROUND(N(H66)*$C$8/12,2))</f>
        <v/>
      </c>
      <c r="AD67">
        <f>MAX(0,MIN(N($D$8),N(H66)+AC67))</f>
        <v/>
      </c>
      <c r="AE67">
        <f>MAX(0,N(H66)+AC67-AD67)</f>
        <v/>
      </c>
      <c r="AF67">
        <f>AB67+AE67</f>
        <v/>
      </c>
      <c r="AG67">
        <f>IF(N(J66)&lt;=0,0,ROUND(N(J66)*$C$9/12,2))</f>
        <v/>
      </c>
      <c r="AH67">
        <f>MAX(0,MIN(N($D$9),N(J66)+AG67))</f>
        <v/>
      </c>
      <c r="AI67">
        <f>MAX(0,N(J66)+AG67-AH67)</f>
        <v/>
      </c>
      <c r="AJ67">
        <f>AF67+AI67</f>
        <v/>
      </c>
      <c r="AK67">
        <f>IF(N(L66)&lt;=0,0,ROUND(N(L66)*$C$10/12,2))</f>
        <v/>
      </c>
      <c r="AL67">
        <f>MAX(0,MIN(N($D$10),N(L66)+AK67))</f>
        <v/>
      </c>
      <c r="AM67">
        <f>MAX(0,N(L66)+AK67-AL67)</f>
        <v/>
      </c>
      <c r="AN67">
        <f>AJ67+AM67</f>
        <v/>
      </c>
      <c r="AO67">
        <f>IF(N(N66)&lt;=0,0,ROUND(N(N66)*$C$11/12,2))</f>
        <v/>
      </c>
      <c r="AP67">
        <f>MAX(0,MIN(N($D$11),N(N66)+AO67))</f>
        <v/>
      </c>
      <c r="AQ67">
        <f>MAX(0,N(N66)+AO67-AP67)</f>
        <v/>
      </c>
      <c r="AR67">
        <f>AN67+AQ67</f>
        <v/>
      </c>
      <c r="AS67">
        <f>IF(N(P66)&lt;=0,0,ROUND(N(P66)*$C$12/12,2))</f>
        <v/>
      </c>
      <c r="AT67">
        <f>MAX(0,MIN(N($D$12),N(P66)+AS67))</f>
        <v/>
      </c>
      <c r="AU67">
        <f>MAX(0,N(P66)+AS67-AT67)</f>
        <v/>
      </c>
      <c r="AV67">
        <f>AR67+AU67</f>
        <v/>
      </c>
      <c r="AW67">
        <f>IF(N(R66)&lt;=0,0,ROUND(N(R66)*$C$13/12,2))</f>
        <v/>
      </c>
      <c r="AX67">
        <f>MAX(0,MIN(N($D$13),N(R66)+AW67))</f>
        <v/>
      </c>
      <c r="AY67">
        <f>MAX(0,N(R66)+AW67-AX67)</f>
        <v/>
      </c>
      <c r="AZ67">
        <f>AV67+AY67</f>
        <v/>
      </c>
      <c r="BA67">
        <f>MAX(0,$I$7-(V67+Z67+AD67+AH67+AL67+AP67+AT67+AX67))</f>
        <v/>
      </c>
    </row>
    <row r="68">
      <c r="A68" t="n">
        <v>51</v>
      </c>
      <c r="B68" s="39">
        <f>EDATE($I$6,50)</f>
        <v/>
      </c>
      <c r="C68" s="24">
        <f>V68+MIN(X68,BA68)</f>
        <v/>
      </c>
      <c r="D68" s="24">
        <f>ROUND(MAX(0,N(D67)+U68-C68),2)</f>
        <v/>
      </c>
      <c r="E68" s="24">
        <f>Z68+MIN(AB68,BA68)-MIN(X68,BA68)</f>
        <v/>
      </c>
      <c r="F68" s="24">
        <f>ROUND(MAX(0,N(F67)+Y68-E68),2)</f>
        <v/>
      </c>
      <c r="G68" s="24">
        <f>AD68+MIN(AF68,BA68)-MIN(AB68,BA68)</f>
        <v/>
      </c>
      <c r="H68" s="24">
        <f>ROUND(MAX(0,N(H67)+AC68-G68),2)</f>
        <v/>
      </c>
      <c r="I68" s="24">
        <f>AH68+MIN(AJ68,BA68)-MIN(AF68,BA68)</f>
        <v/>
      </c>
      <c r="J68" s="24">
        <f>ROUND(MAX(0,N(J67)+AG68-I68),2)</f>
        <v/>
      </c>
      <c r="K68" s="24">
        <f>AL68+MIN(AN68,BA68)-MIN(AJ68,BA68)</f>
        <v/>
      </c>
      <c r="L68" s="24">
        <f>ROUND(MAX(0,N(L67)+AK68-K68),2)</f>
        <v/>
      </c>
      <c r="M68" s="24">
        <f>AP68+MIN(AR68,BA68)-MIN(AN68,BA68)</f>
        <v/>
      </c>
      <c r="N68" s="24">
        <f>ROUND(MAX(0,N(N67)+AO68-M68),2)</f>
        <v/>
      </c>
      <c r="O68" s="24">
        <f>AT68+MIN(AV68,BA68)-MIN(AR68,BA68)</f>
        <v/>
      </c>
      <c r="P68" s="24">
        <f>ROUND(MAX(0,N(P67)+AS68-O68),2)</f>
        <v/>
      </c>
      <c r="Q68" s="24">
        <f>AX68+MIN(AZ68,BA68)-MIN(AV68,BA68)</f>
        <v/>
      </c>
      <c r="R68" s="24">
        <f>ROUND(MAX(0,N(R67)+AW68-Q68),2)</f>
        <v/>
      </c>
      <c r="S68" s="23">
        <f>C68+E68+G68+I68+K68+M68+O68+Q68</f>
        <v/>
      </c>
      <c r="T68" s="23">
        <f>D68+F68+H68+J68+L68+N68+P68+R68</f>
        <v/>
      </c>
      <c r="U68">
        <f>IF(N(D67)&lt;=0,0,ROUND(N(D67)*$C$6/12,2))</f>
        <v/>
      </c>
      <c r="V68">
        <f>MAX(0,MIN(N($D$6),N(D67)+U68))</f>
        <v/>
      </c>
      <c r="W68">
        <f>MAX(0,N(D67)+U68-V68)</f>
        <v/>
      </c>
      <c r="X68">
        <f>W68</f>
        <v/>
      </c>
      <c r="Y68">
        <f>IF(N(F67)&lt;=0,0,ROUND(N(F67)*$C$7/12,2))</f>
        <v/>
      </c>
      <c r="Z68">
        <f>MAX(0,MIN(N($D$7),N(F67)+Y68))</f>
        <v/>
      </c>
      <c r="AA68">
        <f>MAX(0,N(F67)+Y68-Z68)</f>
        <v/>
      </c>
      <c r="AB68">
        <f>X68+AA68</f>
        <v/>
      </c>
      <c r="AC68">
        <f>IF(N(H67)&lt;=0,0,ROUND(N(H67)*$C$8/12,2))</f>
        <v/>
      </c>
      <c r="AD68">
        <f>MAX(0,MIN(N($D$8),N(H67)+AC68))</f>
        <v/>
      </c>
      <c r="AE68">
        <f>MAX(0,N(H67)+AC68-AD68)</f>
        <v/>
      </c>
      <c r="AF68">
        <f>AB68+AE68</f>
        <v/>
      </c>
      <c r="AG68">
        <f>IF(N(J67)&lt;=0,0,ROUND(N(J67)*$C$9/12,2))</f>
        <v/>
      </c>
      <c r="AH68">
        <f>MAX(0,MIN(N($D$9),N(J67)+AG68))</f>
        <v/>
      </c>
      <c r="AI68">
        <f>MAX(0,N(J67)+AG68-AH68)</f>
        <v/>
      </c>
      <c r="AJ68">
        <f>AF68+AI68</f>
        <v/>
      </c>
      <c r="AK68">
        <f>IF(N(L67)&lt;=0,0,ROUND(N(L67)*$C$10/12,2))</f>
        <v/>
      </c>
      <c r="AL68">
        <f>MAX(0,MIN(N($D$10),N(L67)+AK68))</f>
        <v/>
      </c>
      <c r="AM68">
        <f>MAX(0,N(L67)+AK68-AL68)</f>
        <v/>
      </c>
      <c r="AN68">
        <f>AJ68+AM68</f>
        <v/>
      </c>
      <c r="AO68">
        <f>IF(N(N67)&lt;=0,0,ROUND(N(N67)*$C$11/12,2))</f>
        <v/>
      </c>
      <c r="AP68">
        <f>MAX(0,MIN(N($D$11),N(N67)+AO68))</f>
        <v/>
      </c>
      <c r="AQ68">
        <f>MAX(0,N(N67)+AO68-AP68)</f>
        <v/>
      </c>
      <c r="AR68">
        <f>AN68+AQ68</f>
        <v/>
      </c>
      <c r="AS68">
        <f>IF(N(P67)&lt;=0,0,ROUND(N(P67)*$C$12/12,2))</f>
        <v/>
      </c>
      <c r="AT68">
        <f>MAX(0,MIN(N($D$12),N(P67)+AS68))</f>
        <v/>
      </c>
      <c r="AU68">
        <f>MAX(0,N(P67)+AS68-AT68)</f>
        <v/>
      </c>
      <c r="AV68">
        <f>AR68+AU68</f>
        <v/>
      </c>
      <c r="AW68">
        <f>IF(N(R67)&lt;=0,0,ROUND(N(R67)*$C$13/12,2))</f>
        <v/>
      </c>
      <c r="AX68">
        <f>MAX(0,MIN(N($D$13),N(R67)+AW68))</f>
        <v/>
      </c>
      <c r="AY68">
        <f>MAX(0,N(R67)+AW68-AX68)</f>
        <v/>
      </c>
      <c r="AZ68">
        <f>AV68+AY68</f>
        <v/>
      </c>
      <c r="BA68">
        <f>MAX(0,$I$7-(V68+Z68+AD68+AH68+AL68+AP68+AT68+AX68))</f>
        <v/>
      </c>
    </row>
    <row r="69">
      <c r="A69" t="n">
        <v>52</v>
      </c>
      <c r="B69" s="39">
        <f>EDATE($I$6,51)</f>
        <v/>
      </c>
      <c r="C69" s="40">
        <f>V69+MIN(X69,BA69)</f>
        <v/>
      </c>
      <c r="D69" s="40">
        <f>ROUND(MAX(0,N(D68)+U69-C69),2)</f>
        <v/>
      </c>
      <c r="E69" s="40">
        <f>Z69+MIN(AB69,BA69)-MIN(X69,BA69)</f>
        <v/>
      </c>
      <c r="F69" s="40">
        <f>ROUND(MAX(0,N(F68)+Y69-E69),2)</f>
        <v/>
      </c>
      <c r="G69" s="40">
        <f>AD69+MIN(AF69,BA69)-MIN(AB69,BA69)</f>
        <v/>
      </c>
      <c r="H69" s="40">
        <f>ROUND(MAX(0,N(H68)+AC69-G69),2)</f>
        <v/>
      </c>
      <c r="I69" s="40">
        <f>AH69+MIN(AJ69,BA69)-MIN(AF69,BA69)</f>
        <v/>
      </c>
      <c r="J69" s="40">
        <f>ROUND(MAX(0,N(J68)+AG69-I69),2)</f>
        <v/>
      </c>
      <c r="K69" s="40">
        <f>AL69+MIN(AN69,BA69)-MIN(AJ69,BA69)</f>
        <v/>
      </c>
      <c r="L69" s="40">
        <f>ROUND(MAX(0,N(L68)+AK69-K69),2)</f>
        <v/>
      </c>
      <c r="M69" s="40">
        <f>AP69+MIN(AR69,BA69)-MIN(AN69,BA69)</f>
        <v/>
      </c>
      <c r="N69" s="40">
        <f>ROUND(MAX(0,N(N68)+AO69-M69),2)</f>
        <v/>
      </c>
      <c r="O69" s="40">
        <f>AT69+MIN(AV69,BA69)-MIN(AR69,BA69)</f>
        <v/>
      </c>
      <c r="P69" s="40">
        <f>ROUND(MAX(0,N(P68)+AS69-O69),2)</f>
        <v/>
      </c>
      <c r="Q69" s="40">
        <f>AX69+MIN(AZ69,BA69)-MIN(AV69,BA69)</f>
        <v/>
      </c>
      <c r="R69" s="40">
        <f>ROUND(MAX(0,N(R68)+AW69-Q69),2)</f>
        <v/>
      </c>
      <c r="S69" s="23">
        <f>C69+E69+G69+I69+K69+M69+O69+Q69</f>
        <v/>
      </c>
      <c r="T69" s="23">
        <f>D69+F69+H69+J69+L69+N69+P69+R69</f>
        <v/>
      </c>
      <c r="U69">
        <f>IF(N(D68)&lt;=0,0,ROUND(N(D68)*$C$6/12,2))</f>
        <v/>
      </c>
      <c r="V69">
        <f>MAX(0,MIN(N($D$6),N(D68)+U69))</f>
        <v/>
      </c>
      <c r="W69">
        <f>MAX(0,N(D68)+U69-V69)</f>
        <v/>
      </c>
      <c r="X69">
        <f>W69</f>
        <v/>
      </c>
      <c r="Y69">
        <f>IF(N(F68)&lt;=0,0,ROUND(N(F68)*$C$7/12,2))</f>
        <v/>
      </c>
      <c r="Z69">
        <f>MAX(0,MIN(N($D$7),N(F68)+Y69))</f>
        <v/>
      </c>
      <c r="AA69">
        <f>MAX(0,N(F68)+Y69-Z69)</f>
        <v/>
      </c>
      <c r="AB69">
        <f>X69+AA69</f>
        <v/>
      </c>
      <c r="AC69">
        <f>IF(N(H68)&lt;=0,0,ROUND(N(H68)*$C$8/12,2))</f>
        <v/>
      </c>
      <c r="AD69">
        <f>MAX(0,MIN(N($D$8),N(H68)+AC69))</f>
        <v/>
      </c>
      <c r="AE69">
        <f>MAX(0,N(H68)+AC69-AD69)</f>
        <v/>
      </c>
      <c r="AF69">
        <f>AB69+AE69</f>
        <v/>
      </c>
      <c r="AG69">
        <f>IF(N(J68)&lt;=0,0,ROUND(N(J68)*$C$9/12,2))</f>
        <v/>
      </c>
      <c r="AH69">
        <f>MAX(0,MIN(N($D$9),N(J68)+AG69))</f>
        <v/>
      </c>
      <c r="AI69">
        <f>MAX(0,N(J68)+AG69-AH69)</f>
        <v/>
      </c>
      <c r="AJ69">
        <f>AF69+AI69</f>
        <v/>
      </c>
      <c r="AK69">
        <f>IF(N(L68)&lt;=0,0,ROUND(N(L68)*$C$10/12,2))</f>
        <v/>
      </c>
      <c r="AL69">
        <f>MAX(0,MIN(N($D$10),N(L68)+AK69))</f>
        <v/>
      </c>
      <c r="AM69">
        <f>MAX(0,N(L68)+AK69-AL69)</f>
        <v/>
      </c>
      <c r="AN69">
        <f>AJ69+AM69</f>
        <v/>
      </c>
      <c r="AO69">
        <f>IF(N(N68)&lt;=0,0,ROUND(N(N68)*$C$11/12,2))</f>
        <v/>
      </c>
      <c r="AP69">
        <f>MAX(0,MIN(N($D$11),N(N68)+AO69))</f>
        <v/>
      </c>
      <c r="AQ69">
        <f>MAX(0,N(N68)+AO69-AP69)</f>
        <v/>
      </c>
      <c r="AR69">
        <f>AN69+AQ69</f>
        <v/>
      </c>
      <c r="AS69">
        <f>IF(N(P68)&lt;=0,0,ROUND(N(P68)*$C$12/12,2))</f>
        <v/>
      </c>
      <c r="AT69">
        <f>MAX(0,MIN(N($D$12),N(P68)+AS69))</f>
        <v/>
      </c>
      <c r="AU69">
        <f>MAX(0,N(P68)+AS69-AT69)</f>
        <v/>
      </c>
      <c r="AV69">
        <f>AR69+AU69</f>
        <v/>
      </c>
      <c r="AW69">
        <f>IF(N(R68)&lt;=0,0,ROUND(N(R68)*$C$13/12,2))</f>
        <v/>
      </c>
      <c r="AX69">
        <f>MAX(0,MIN(N($D$13),N(R68)+AW69))</f>
        <v/>
      </c>
      <c r="AY69">
        <f>MAX(0,N(R68)+AW69-AX69)</f>
        <v/>
      </c>
      <c r="AZ69">
        <f>AV69+AY69</f>
        <v/>
      </c>
      <c r="BA69">
        <f>MAX(0,$I$7-(V69+Z69+AD69+AH69+AL69+AP69+AT69+AX69))</f>
        <v/>
      </c>
    </row>
    <row r="70">
      <c r="A70" t="n">
        <v>53</v>
      </c>
      <c r="B70" s="39">
        <f>EDATE($I$6,52)</f>
        <v/>
      </c>
      <c r="C70" s="24">
        <f>V70+MIN(X70,BA70)</f>
        <v/>
      </c>
      <c r="D70" s="24">
        <f>ROUND(MAX(0,N(D69)+U70-C70),2)</f>
        <v/>
      </c>
      <c r="E70" s="24">
        <f>Z70+MIN(AB70,BA70)-MIN(X70,BA70)</f>
        <v/>
      </c>
      <c r="F70" s="24">
        <f>ROUND(MAX(0,N(F69)+Y70-E70),2)</f>
        <v/>
      </c>
      <c r="G70" s="24">
        <f>AD70+MIN(AF70,BA70)-MIN(AB70,BA70)</f>
        <v/>
      </c>
      <c r="H70" s="24">
        <f>ROUND(MAX(0,N(H69)+AC70-G70),2)</f>
        <v/>
      </c>
      <c r="I70" s="24">
        <f>AH70+MIN(AJ70,BA70)-MIN(AF70,BA70)</f>
        <v/>
      </c>
      <c r="J70" s="24">
        <f>ROUND(MAX(0,N(J69)+AG70-I70),2)</f>
        <v/>
      </c>
      <c r="K70" s="24">
        <f>AL70+MIN(AN70,BA70)-MIN(AJ70,BA70)</f>
        <v/>
      </c>
      <c r="L70" s="24">
        <f>ROUND(MAX(0,N(L69)+AK70-K70),2)</f>
        <v/>
      </c>
      <c r="M70" s="24">
        <f>AP70+MIN(AR70,BA70)-MIN(AN70,BA70)</f>
        <v/>
      </c>
      <c r="N70" s="24">
        <f>ROUND(MAX(0,N(N69)+AO70-M70),2)</f>
        <v/>
      </c>
      <c r="O70" s="24">
        <f>AT70+MIN(AV70,BA70)-MIN(AR70,BA70)</f>
        <v/>
      </c>
      <c r="P70" s="24">
        <f>ROUND(MAX(0,N(P69)+AS70-O70),2)</f>
        <v/>
      </c>
      <c r="Q70" s="24">
        <f>AX70+MIN(AZ70,BA70)-MIN(AV70,BA70)</f>
        <v/>
      </c>
      <c r="R70" s="24">
        <f>ROUND(MAX(0,N(R69)+AW70-Q70),2)</f>
        <v/>
      </c>
      <c r="S70" s="23">
        <f>C70+E70+G70+I70+K70+M70+O70+Q70</f>
        <v/>
      </c>
      <c r="T70" s="23">
        <f>D70+F70+H70+J70+L70+N70+P70+R70</f>
        <v/>
      </c>
      <c r="U70">
        <f>IF(N(D69)&lt;=0,0,ROUND(N(D69)*$C$6/12,2))</f>
        <v/>
      </c>
      <c r="V70">
        <f>MAX(0,MIN(N($D$6),N(D69)+U70))</f>
        <v/>
      </c>
      <c r="W70">
        <f>MAX(0,N(D69)+U70-V70)</f>
        <v/>
      </c>
      <c r="X70">
        <f>W70</f>
        <v/>
      </c>
      <c r="Y70">
        <f>IF(N(F69)&lt;=0,0,ROUND(N(F69)*$C$7/12,2))</f>
        <v/>
      </c>
      <c r="Z70">
        <f>MAX(0,MIN(N($D$7),N(F69)+Y70))</f>
        <v/>
      </c>
      <c r="AA70">
        <f>MAX(0,N(F69)+Y70-Z70)</f>
        <v/>
      </c>
      <c r="AB70">
        <f>X70+AA70</f>
        <v/>
      </c>
      <c r="AC70">
        <f>IF(N(H69)&lt;=0,0,ROUND(N(H69)*$C$8/12,2))</f>
        <v/>
      </c>
      <c r="AD70">
        <f>MAX(0,MIN(N($D$8),N(H69)+AC70))</f>
        <v/>
      </c>
      <c r="AE70">
        <f>MAX(0,N(H69)+AC70-AD70)</f>
        <v/>
      </c>
      <c r="AF70">
        <f>AB70+AE70</f>
        <v/>
      </c>
      <c r="AG70">
        <f>IF(N(J69)&lt;=0,0,ROUND(N(J69)*$C$9/12,2))</f>
        <v/>
      </c>
      <c r="AH70">
        <f>MAX(0,MIN(N($D$9),N(J69)+AG70))</f>
        <v/>
      </c>
      <c r="AI70">
        <f>MAX(0,N(J69)+AG70-AH70)</f>
        <v/>
      </c>
      <c r="AJ70">
        <f>AF70+AI70</f>
        <v/>
      </c>
      <c r="AK70">
        <f>IF(N(L69)&lt;=0,0,ROUND(N(L69)*$C$10/12,2))</f>
        <v/>
      </c>
      <c r="AL70">
        <f>MAX(0,MIN(N($D$10),N(L69)+AK70))</f>
        <v/>
      </c>
      <c r="AM70">
        <f>MAX(0,N(L69)+AK70-AL70)</f>
        <v/>
      </c>
      <c r="AN70">
        <f>AJ70+AM70</f>
        <v/>
      </c>
      <c r="AO70">
        <f>IF(N(N69)&lt;=0,0,ROUND(N(N69)*$C$11/12,2))</f>
        <v/>
      </c>
      <c r="AP70">
        <f>MAX(0,MIN(N($D$11),N(N69)+AO70))</f>
        <v/>
      </c>
      <c r="AQ70">
        <f>MAX(0,N(N69)+AO70-AP70)</f>
        <v/>
      </c>
      <c r="AR70">
        <f>AN70+AQ70</f>
        <v/>
      </c>
      <c r="AS70">
        <f>IF(N(P69)&lt;=0,0,ROUND(N(P69)*$C$12/12,2))</f>
        <v/>
      </c>
      <c r="AT70">
        <f>MAX(0,MIN(N($D$12),N(P69)+AS70))</f>
        <v/>
      </c>
      <c r="AU70">
        <f>MAX(0,N(P69)+AS70-AT70)</f>
        <v/>
      </c>
      <c r="AV70">
        <f>AR70+AU70</f>
        <v/>
      </c>
      <c r="AW70">
        <f>IF(N(R69)&lt;=0,0,ROUND(N(R69)*$C$13/12,2))</f>
        <v/>
      </c>
      <c r="AX70">
        <f>MAX(0,MIN(N($D$13),N(R69)+AW70))</f>
        <v/>
      </c>
      <c r="AY70">
        <f>MAX(0,N(R69)+AW70-AX70)</f>
        <v/>
      </c>
      <c r="AZ70">
        <f>AV70+AY70</f>
        <v/>
      </c>
      <c r="BA70">
        <f>MAX(0,$I$7-(V70+Z70+AD70+AH70+AL70+AP70+AT70+AX70))</f>
        <v/>
      </c>
    </row>
    <row r="71">
      <c r="A71" t="n">
        <v>54</v>
      </c>
      <c r="B71" s="39">
        <f>EDATE($I$6,53)</f>
        <v/>
      </c>
      <c r="C71" s="40">
        <f>V71+MIN(X71,BA71)</f>
        <v/>
      </c>
      <c r="D71" s="40">
        <f>ROUND(MAX(0,N(D70)+U71-C71),2)</f>
        <v/>
      </c>
      <c r="E71" s="40">
        <f>Z71+MIN(AB71,BA71)-MIN(X71,BA71)</f>
        <v/>
      </c>
      <c r="F71" s="40">
        <f>ROUND(MAX(0,N(F70)+Y71-E71),2)</f>
        <v/>
      </c>
      <c r="G71" s="40">
        <f>AD71+MIN(AF71,BA71)-MIN(AB71,BA71)</f>
        <v/>
      </c>
      <c r="H71" s="40">
        <f>ROUND(MAX(0,N(H70)+AC71-G71),2)</f>
        <v/>
      </c>
      <c r="I71" s="40">
        <f>AH71+MIN(AJ71,BA71)-MIN(AF71,BA71)</f>
        <v/>
      </c>
      <c r="J71" s="40">
        <f>ROUND(MAX(0,N(J70)+AG71-I71),2)</f>
        <v/>
      </c>
      <c r="K71" s="40">
        <f>AL71+MIN(AN71,BA71)-MIN(AJ71,BA71)</f>
        <v/>
      </c>
      <c r="L71" s="40">
        <f>ROUND(MAX(0,N(L70)+AK71-K71),2)</f>
        <v/>
      </c>
      <c r="M71" s="40">
        <f>AP71+MIN(AR71,BA71)-MIN(AN71,BA71)</f>
        <v/>
      </c>
      <c r="N71" s="40">
        <f>ROUND(MAX(0,N(N70)+AO71-M71),2)</f>
        <v/>
      </c>
      <c r="O71" s="40">
        <f>AT71+MIN(AV71,BA71)-MIN(AR71,BA71)</f>
        <v/>
      </c>
      <c r="P71" s="40">
        <f>ROUND(MAX(0,N(P70)+AS71-O71),2)</f>
        <v/>
      </c>
      <c r="Q71" s="40">
        <f>AX71+MIN(AZ71,BA71)-MIN(AV71,BA71)</f>
        <v/>
      </c>
      <c r="R71" s="40">
        <f>ROUND(MAX(0,N(R70)+AW71-Q71),2)</f>
        <v/>
      </c>
      <c r="S71" s="23">
        <f>C71+E71+G71+I71+K71+M71+O71+Q71</f>
        <v/>
      </c>
      <c r="T71" s="23">
        <f>D71+F71+H71+J71+L71+N71+P71+R71</f>
        <v/>
      </c>
      <c r="U71">
        <f>IF(N(D70)&lt;=0,0,ROUND(N(D70)*$C$6/12,2))</f>
        <v/>
      </c>
      <c r="V71">
        <f>MAX(0,MIN(N($D$6),N(D70)+U71))</f>
        <v/>
      </c>
      <c r="W71">
        <f>MAX(0,N(D70)+U71-V71)</f>
        <v/>
      </c>
      <c r="X71">
        <f>W71</f>
        <v/>
      </c>
      <c r="Y71">
        <f>IF(N(F70)&lt;=0,0,ROUND(N(F70)*$C$7/12,2))</f>
        <v/>
      </c>
      <c r="Z71">
        <f>MAX(0,MIN(N($D$7),N(F70)+Y71))</f>
        <v/>
      </c>
      <c r="AA71">
        <f>MAX(0,N(F70)+Y71-Z71)</f>
        <v/>
      </c>
      <c r="AB71">
        <f>X71+AA71</f>
        <v/>
      </c>
      <c r="AC71">
        <f>IF(N(H70)&lt;=0,0,ROUND(N(H70)*$C$8/12,2))</f>
        <v/>
      </c>
      <c r="AD71">
        <f>MAX(0,MIN(N($D$8),N(H70)+AC71))</f>
        <v/>
      </c>
      <c r="AE71">
        <f>MAX(0,N(H70)+AC71-AD71)</f>
        <v/>
      </c>
      <c r="AF71">
        <f>AB71+AE71</f>
        <v/>
      </c>
      <c r="AG71">
        <f>IF(N(J70)&lt;=0,0,ROUND(N(J70)*$C$9/12,2))</f>
        <v/>
      </c>
      <c r="AH71">
        <f>MAX(0,MIN(N($D$9),N(J70)+AG71))</f>
        <v/>
      </c>
      <c r="AI71">
        <f>MAX(0,N(J70)+AG71-AH71)</f>
        <v/>
      </c>
      <c r="AJ71">
        <f>AF71+AI71</f>
        <v/>
      </c>
      <c r="AK71">
        <f>IF(N(L70)&lt;=0,0,ROUND(N(L70)*$C$10/12,2))</f>
        <v/>
      </c>
      <c r="AL71">
        <f>MAX(0,MIN(N($D$10),N(L70)+AK71))</f>
        <v/>
      </c>
      <c r="AM71">
        <f>MAX(0,N(L70)+AK71-AL71)</f>
        <v/>
      </c>
      <c r="AN71">
        <f>AJ71+AM71</f>
        <v/>
      </c>
      <c r="AO71">
        <f>IF(N(N70)&lt;=0,0,ROUND(N(N70)*$C$11/12,2))</f>
        <v/>
      </c>
      <c r="AP71">
        <f>MAX(0,MIN(N($D$11),N(N70)+AO71))</f>
        <v/>
      </c>
      <c r="AQ71">
        <f>MAX(0,N(N70)+AO71-AP71)</f>
        <v/>
      </c>
      <c r="AR71">
        <f>AN71+AQ71</f>
        <v/>
      </c>
      <c r="AS71">
        <f>IF(N(P70)&lt;=0,0,ROUND(N(P70)*$C$12/12,2))</f>
        <v/>
      </c>
      <c r="AT71">
        <f>MAX(0,MIN(N($D$12),N(P70)+AS71))</f>
        <v/>
      </c>
      <c r="AU71">
        <f>MAX(0,N(P70)+AS71-AT71)</f>
        <v/>
      </c>
      <c r="AV71">
        <f>AR71+AU71</f>
        <v/>
      </c>
      <c r="AW71">
        <f>IF(N(R70)&lt;=0,0,ROUND(N(R70)*$C$13/12,2))</f>
        <v/>
      </c>
      <c r="AX71">
        <f>MAX(0,MIN(N($D$13),N(R70)+AW71))</f>
        <v/>
      </c>
      <c r="AY71">
        <f>MAX(0,N(R70)+AW71-AX71)</f>
        <v/>
      </c>
      <c r="AZ71">
        <f>AV71+AY71</f>
        <v/>
      </c>
      <c r="BA71">
        <f>MAX(0,$I$7-(V71+Z71+AD71+AH71+AL71+AP71+AT71+AX71))</f>
        <v/>
      </c>
    </row>
    <row r="72">
      <c r="A72" t="n">
        <v>55</v>
      </c>
      <c r="B72" s="39">
        <f>EDATE($I$6,54)</f>
        <v/>
      </c>
      <c r="C72" s="24">
        <f>V72+MIN(X72,BA72)</f>
        <v/>
      </c>
      <c r="D72" s="24">
        <f>ROUND(MAX(0,N(D71)+U72-C72),2)</f>
        <v/>
      </c>
      <c r="E72" s="24">
        <f>Z72+MIN(AB72,BA72)-MIN(X72,BA72)</f>
        <v/>
      </c>
      <c r="F72" s="24">
        <f>ROUND(MAX(0,N(F71)+Y72-E72),2)</f>
        <v/>
      </c>
      <c r="G72" s="24">
        <f>AD72+MIN(AF72,BA72)-MIN(AB72,BA72)</f>
        <v/>
      </c>
      <c r="H72" s="24">
        <f>ROUND(MAX(0,N(H71)+AC72-G72),2)</f>
        <v/>
      </c>
      <c r="I72" s="24">
        <f>AH72+MIN(AJ72,BA72)-MIN(AF72,BA72)</f>
        <v/>
      </c>
      <c r="J72" s="24">
        <f>ROUND(MAX(0,N(J71)+AG72-I72),2)</f>
        <v/>
      </c>
      <c r="K72" s="24">
        <f>AL72+MIN(AN72,BA72)-MIN(AJ72,BA72)</f>
        <v/>
      </c>
      <c r="L72" s="24">
        <f>ROUND(MAX(0,N(L71)+AK72-K72),2)</f>
        <v/>
      </c>
      <c r="M72" s="24">
        <f>AP72+MIN(AR72,BA72)-MIN(AN72,BA72)</f>
        <v/>
      </c>
      <c r="N72" s="24">
        <f>ROUND(MAX(0,N(N71)+AO72-M72),2)</f>
        <v/>
      </c>
      <c r="O72" s="24">
        <f>AT72+MIN(AV72,BA72)-MIN(AR72,BA72)</f>
        <v/>
      </c>
      <c r="P72" s="24">
        <f>ROUND(MAX(0,N(P71)+AS72-O72),2)</f>
        <v/>
      </c>
      <c r="Q72" s="24">
        <f>AX72+MIN(AZ72,BA72)-MIN(AV72,BA72)</f>
        <v/>
      </c>
      <c r="R72" s="24">
        <f>ROUND(MAX(0,N(R71)+AW72-Q72),2)</f>
        <v/>
      </c>
      <c r="S72" s="23">
        <f>C72+E72+G72+I72+K72+M72+O72+Q72</f>
        <v/>
      </c>
      <c r="T72" s="23">
        <f>D72+F72+H72+J72+L72+N72+P72+R72</f>
        <v/>
      </c>
      <c r="U72">
        <f>IF(N(D71)&lt;=0,0,ROUND(N(D71)*$C$6/12,2))</f>
        <v/>
      </c>
      <c r="V72">
        <f>MAX(0,MIN(N($D$6),N(D71)+U72))</f>
        <v/>
      </c>
      <c r="W72">
        <f>MAX(0,N(D71)+U72-V72)</f>
        <v/>
      </c>
      <c r="X72">
        <f>W72</f>
        <v/>
      </c>
      <c r="Y72">
        <f>IF(N(F71)&lt;=0,0,ROUND(N(F71)*$C$7/12,2))</f>
        <v/>
      </c>
      <c r="Z72">
        <f>MAX(0,MIN(N($D$7),N(F71)+Y72))</f>
        <v/>
      </c>
      <c r="AA72">
        <f>MAX(0,N(F71)+Y72-Z72)</f>
        <v/>
      </c>
      <c r="AB72">
        <f>X72+AA72</f>
        <v/>
      </c>
      <c r="AC72">
        <f>IF(N(H71)&lt;=0,0,ROUND(N(H71)*$C$8/12,2))</f>
        <v/>
      </c>
      <c r="AD72">
        <f>MAX(0,MIN(N($D$8),N(H71)+AC72))</f>
        <v/>
      </c>
      <c r="AE72">
        <f>MAX(0,N(H71)+AC72-AD72)</f>
        <v/>
      </c>
      <c r="AF72">
        <f>AB72+AE72</f>
        <v/>
      </c>
      <c r="AG72">
        <f>IF(N(J71)&lt;=0,0,ROUND(N(J71)*$C$9/12,2))</f>
        <v/>
      </c>
      <c r="AH72">
        <f>MAX(0,MIN(N($D$9),N(J71)+AG72))</f>
        <v/>
      </c>
      <c r="AI72">
        <f>MAX(0,N(J71)+AG72-AH72)</f>
        <v/>
      </c>
      <c r="AJ72">
        <f>AF72+AI72</f>
        <v/>
      </c>
      <c r="AK72">
        <f>IF(N(L71)&lt;=0,0,ROUND(N(L71)*$C$10/12,2))</f>
        <v/>
      </c>
      <c r="AL72">
        <f>MAX(0,MIN(N($D$10),N(L71)+AK72))</f>
        <v/>
      </c>
      <c r="AM72">
        <f>MAX(0,N(L71)+AK72-AL72)</f>
        <v/>
      </c>
      <c r="AN72">
        <f>AJ72+AM72</f>
        <v/>
      </c>
      <c r="AO72">
        <f>IF(N(N71)&lt;=0,0,ROUND(N(N71)*$C$11/12,2))</f>
        <v/>
      </c>
      <c r="AP72">
        <f>MAX(0,MIN(N($D$11),N(N71)+AO72))</f>
        <v/>
      </c>
      <c r="AQ72">
        <f>MAX(0,N(N71)+AO72-AP72)</f>
        <v/>
      </c>
      <c r="AR72">
        <f>AN72+AQ72</f>
        <v/>
      </c>
      <c r="AS72">
        <f>IF(N(P71)&lt;=0,0,ROUND(N(P71)*$C$12/12,2))</f>
        <v/>
      </c>
      <c r="AT72">
        <f>MAX(0,MIN(N($D$12),N(P71)+AS72))</f>
        <v/>
      </c>
      <c r="AU72">
        <f>MAX(0,N(P71)+AS72-AT72)</f>
        <v/>
      </c>
      <c r="AV72">
        <f>AR72+AU72</f>
        <v/>
      </c>
      <c r="AW72">
        <f>IF(N(R71)&lt;=0,0,ROUND(N(R71)*$C$13/12,2))</f>
        <v/>
      </c>
      <c r="AX72">
        <f>MAX(0,MIN(N($D$13),N(R71)+AW72))</f>
        <v/>
      </c>
      <c r="AY72">
        <f>MAX(0,N(R71)+AW72-AX72)</f>
        <v/>
      </c>
      <c r="AZ72">
        <f>AV72+AY72</f>
        <v/>
      </c>
      <c r="BA72">
        <f>MAX(0,$I$7-(V72+Z72+AD72+AH72+AL72+AP72+AT72+AX72))</f>
        <v/>
      </c>
    </row>
    <row r="73">
      <c r="A73" t="n">
        <v>56</v>
      </c>
      <c r="B73" s="39">
        <f>EDATE($I$6,55)</f>
        <v/>
      </c>
      <c r="C73" s="40">
        <f>V73+MIN(X73,BA73)</f>
        <v/>
      </c>
      <c r="D73" s="40">
        <f>ROUND(MAX(0,N(D72)+U73-C73),2)</f>
        <v/>
      </c>
      <c r="E73" s="40">
        <f>Z73+MIN(AB73,BA73)-MIN(X73,BA73)</f>
        <v/>
      </c>
      <c r="F73" s="40">
        <f>ROUND(MAX(0,N(F72)+Y73-E73),2)</f>
        <v/>
      </c>
      <c r="G73" s="40">
        <f>AD73+MIN(AF73,BA73)-MIN(AB73,BA73)</f>
        <v/>
      </c>
      <c r="H73" s="40">
        <f>ROUND(MAX(0,N(H72)+AC73-G73),2)</f>
        <v/>
      </c>
      <c r="I73" s="40">
        <f>AH73+MIN(AJ73,BA73)-MIN(AF73,BA73)</f>
        <v/>
      </c>
      <c r="J73" s="40">
        <f>ROUND(MAX(0,N(J72)+AG73-I73),2)</f>
        <v/>
      </c>
      <c r="K73" s="40">
        <f>AL73+MIN(AN73,BA73)-MIN(AJ73,BA73)</f>
        <v/>
      </c>
      <c r="L73" s="40">
        <f>ROUND(MAX(0,N(L72)+AK73-K73),2)</f>
        <v/>
      </c>
      <c r="M73" s="40">
        <f>AP73+MIN(AR73,BA73)-MIN(AN73,BA73)</f>
        <v/>
      </c>
      <c r="N73" s="40">
        <f>ROUND(MAX(0,N(N72)+AO73-M73),2)</f>
        <v/>
      </c>
      <c r="O73" s="40">
        <f>AT73+MIN(AV73,BA73)-MIN(AR73,BA73)</f>
        <v/>
      </c>
      <c r="P73" s="40">
        <f>ROUND(MAX(0,N(P72)+AS73-O73),2)</f>
        <v/>
      </c>
      <c r="Q73" s="40">
        <f>AX73+MIN(AZ73,BA73)-MIN(AV73,BA73)</f>
        <v/>
      </c>
      <c r="R73" s="40">
        <f>ROUND(MAX(0,N(R72)+AW73-Q73),2)</f>
        <v/>
      </c>
      <c r="S73" s="23">
        <f>C73+E73+G73+I73+K73+M73+O73+Q73</f>
        <v/>
      </c>
      <c r="T73" s="23">
        <f>D73+F73+H73+J73+L73+N73+P73+R73</f>
        <v/>
      </c>
      <c r="U73">
        <f>IF(N(D72)&lt;=0,0,ROUND(N(D72)*$C$6/12,2))</f>
        <v/>
      </c>
      <c r="V73">
        <f>MAX(0,MIN(N($D$6),N(D72)+U73))</f>
        <v/>
      </c>
      <c r="W73">
        <f>MAX(0,N(D72)+U73-V73)</f>
        <v/>
      </c>
      <c r="X73">
        <f>W73</f>
        <v/>
      </c>
      <c r="Y73">
        <f>IF(N(F72)&lt;=0,0,ROUND(N(F72)*$C$7/12,2))</f>
        <v/>
      </c>
      <c r="Z73">
        <f>MAX(0,MIN(N($D$7),N(F72)+Y73))</f>
        <v/>
      </c>
      <c r="AA73">
        <f>MAX(0,N(F72)+Y73-Z73)</f>
        <v/>
      </c>
      <c r="AB73">
        <f>X73+AA73</f>
        <v/>
      </c>
      <c r="AC73">
        <f>IF(N(H72)&lt;=0,0,ROUND(N(H72)*$C$8/12,2))</f>
        <v/>
      </c>
      <c r="AD73">
        <f>MAX(0,MIN(N($D$8),N(H72)+AC73))</f>
        <v/>
      </c>
      <c r="AE73">
        <f>MAX(0,N(H72)+AC73-AD73)</f>
        <v/>
      </c>
      <c r="AF73">
        <f>AB73+AE73</f>
        <v/>
      </c>
      <c r="AG73">
        <f>IF(N(J72)&lt;=0,0,ROUND(N(J72)*$C$9/12,2))</f>
        <v/>
      </c>
      <c r="AH73">
        <f>MAX(0,MIN(N($D$9),N(J72)+AG73))</f>
        <v/>
      </c>
      <c r="AI73">
        <f>MAX(0,N(J72)+AG73-AH73)</f>
        <v/>
      </c>
      <c r="AJ73">
        <f>AF73+AI73</f>
        <v/>
      </c>
      <c r="AK73">
        <f>IF(N(L72)&lt;=0,0,ROUND(N(L72)*$C$10/12,2))</f>
        <v/>
      </c>
      <c r="AL73">
        <f>MAX(0,MIN(N($D$10),N(L72)+AK73))</f>
        <v/>
      </c>
      <c r="AM73">
        <f>MAX(0,N(L72)+AK73-AL73)</f>
        <v/>
      </c>
      <c r="AN73">
        <f>AJ73+AM73</f>
        <v/>
      </c>
      <c r="AO73">
        <f>IF(N(N72)&lt;=0,0,ROUND(N(N72)*$C$11/12,2))</f>
        <v/>
      </c>
      <c r="AP73">
        <f>MAX(0,MIN(N($D$11),N(N72)+AO73))</f>
        <v/>
      </c>
      <c r="AQ73">
        <f>MAX(0,N(N72)+AO73-AP73)</f>
        <v/>
      </c>
      <c r="AR73">
        <f>AN73+AQ73</f>
        <v/>
      </c>
      <c r="AS73">
        <f>IF(N(P72)&lt;=0,0,ROUND(N(P72)*$C$12/12,2))</f>
        <v/>
      </c>
      <c r="AT73">
        <f>MAX(0,MIN(N($D$12),N(P72)+AS73))</f>
        <v/>
      </c>
      <c r="AU73">
        <f>MAX(0,N(P72)+AS73-AT73)</f>
        <v/>
      </c>
      <c r="AV73">
        <f>AR73+AU73</f>
        <v/>
      </c>
      <c r="AW73">
        <f>IF(N(R72)&lt;=0,0,ROUND(N(R72)*$C$13/12,2))</f>
        <v/>
      </c>
      <c r="AX73">
        <f>MAX(0,MIN(N($D$13),N(R72)+AW73))</f>
        <v/>
      </c>
      <c r="AY73">
        <f>MAX(0,N(R72)+AW73-AX73)</f>
        <v/>
      </c>
      <c r="AZ73">
        <f>AV73+AY73</f>
        <v/>
      </c>
      <c r="BA73">
        <f>MAX(0,$I$7-(V73+Z73+AD73+AH73+AL73+AP73+AT73+AX73))</f>
        <v/>
      </c>
    </row>
    <row r="74">
      <c r="A74" t="n">
        <v>57</v>
      </c>
      <c r="B74" s="39">
        <f>EDATE($I$6,56)</f>
        <v/>
      </c>
      <c r="C74" s="24">
        <f>V74+MIN(X74,BA74)</f>
        <v/>
      </c>
      <c r="D74" s="24">
        <f>ROUND(MAX(0,N(D73)+U74-C74),2)</f>
        <v/>
      </c>
      <c r="E74" s="24">
        <f>Z74+MIN(AB74,BA74)-MIN(X74,BA74)</f>
        <v/>
      </c>
      <c r="F74" s="24">
        <f>ROUND(MAX(0,N(F73)+Y74-E74),2)</f>
        <v/>
      </c>
      <c r="G74" s="24">
        <f>AD74+MIN(AF74,BA74)-MIN(AB74,BA74)</f>
        <v/>
      </c>
      <c r="H74" s="24">
        <f>ROUND(MAX(0,N(H73)+AC74-G74),2)</f>
        <v/>
      </c>
      <c r="I74" s="24">
        <f>AH74+MIN(AJ74,BA74)-MIN(AF74,BA74)</f>
        <v/>
      </c>
      <c r="J74" s="24">
        <f>ROUND(MAX(0,N(J73)+AG74-I74),2)</f>
        <v/>
      </c>
      <c r="K74" s="24">
        <f>AL74+MIN(AN74,BA74)-MIN(AJ74,BA74)</f>
        <v/>
      </c>
      <c r="L74" s="24">
        <f>ROUND(MAX(0,N(L73)+AK74-K74),2)</f>
        <v/>
      </c>
      <c r="M74" s="24">
        <f>AP74+MIN(AR74,BA74)-MIN(AN74,BA74)</f>
        <v/>
      </c>
      <c r="N74" s="24">
        <f>ROUND(MAX(0,N(N73)+AO74-M74),2)</f>
        <v/>
      </c>
      <c r="O74" s="24">
        <f>AT74+MIN(AV74,BA74)-MIN(AR74,BA74)</f>
        <v/>
      </c>
      <c r="P74" s="24">
        <f>ROUND(MAX(0,N(P73)+AS74-O74),2)</f>
        <v/>
      </c>
      <c r="Q74" s="24">
        <f>AX74+MIN(AZ74,BA74)-MIN(AV74,BA74)</f>
        <v/>
      </c>
      <c r="R74" s="24">
        <f>ROUND(MAX(0,N(R73)+AW74-Q74),2)</f>
        <v/>
      </c>
      <c r="S74" s="23">
        <f>C74+E74+G74+I74+K74+M74+O74+Q74</f>
        <v/>
      </c>
      <c r="T74" s="23">
        <f>D74+F74+H74+J74+L74+N74+P74+R74</f>
        <v/>
      </c>
      <c r="U74">
        <f>IF(N(D73)&lt;=0,0,ROUND(N(D73)*$C$6/12,2))</f>
        <v/>
      </c>
      <c r="V74">
        <f>MAX(0,MIN(N($D$6),N(D73)+U74))</f>
        <v/>
      </c>
      <c r="W74">
        <f>MAX(0,N(D73)+U74-V74)</f>
        <v/>
      </c>
      <c r="X74">
        <f>W74</f>
        <v/>
      </c>
      <c r="Y74">
        <f>IF(N(F73)&lt;=0,0,ROUND(N(F73)*$C$7/12,2))</f>
        <v/>
      </c>
      <c r="Z74">
        <f>MAX(0,MIN(N($D$7),N(F73)+Y74))</f>
        <v/>
      </c>
      <c r="AA74">
        <f>MAX(0,N(F73)+Y74-Z74)</f>
        <v/>
      </c>
      <c r="AB74">
        <f>X74+AA74</f>
        <v/>
      </c>
      <c r="AC74">
        <f>IF(N(H73)&lt;=0,0,ROUND(N(H73)*$C$8/12,2))</f>
        <v/>
      </c>
      <c r="AD74">
        <f>MAX(0,MIN(N($D$8),N(H73)+AC74))</f>
        <v/>
      </c>
      <c r="AE74">
        <f>MAX(0,N(H73)+AC74-AD74)</f>
        <v/>
      </c>
      <c r="AF74">
        <f>AB74+AE74</f>
        <v/>
      </c>
      <c r="AG74">
        <f>IF(N(J73)&lt;=0,0,ROUND(N(J73)*$C$9/12,2))</f>
        <v/>
      </c>
      <c r="AH74">
        <f>MAX(0,MIN(N($D$9),N(J73)+AG74))</f>
        <v/>
      </c>
      <c r="AI74">
        <f>MAX(0,N(J73)+AG74-AH74)</f>
        <v/>
      </c>
      <c r="AJ74">
        <f>AF74+AI74</f>
        <v/>
      </c>
      <c r="AK74">
        <f>IF(N(L73)&lt;=0,0,ROUND(N(L73)*$C$10/12,2))</f>
        <v/>
      </c>
      <c r="AL74">
        <f>MAX(0,MIN(N($D$10),N(L73)+AK74))</f>
        <v/>
      </c>
      <c r="AM74">
        <f>MAX(0,N(L73)+AK74-AL74)</f>
        <v/>
      </c>
      <c r="AN74">
        <f>AJ74+AM74</f>
        <v/>
      </c>
      <c r="AO74">
        <f>IF(N(N73)&lt;=0,0,ROUND(N(N73)*$C$11/12,2))</f>
        <v/>
      </c>
      <c r="AP74">
        <f>MAX(0,MIN(N($D$11),N(N73)+AO74))</f>
        <v/>
      </c>
      <c r="AQ74">
        <f>MAX(0,N(N73)+AO74-AP74)</f>
        <v/>
      </c>
      <c r="AR74">
        <f>AN74+AQ74</f>
        <v/>
      </c>
      <c r="AS74">
        <f>IF(N(P73)&lt;=0,0,ROUND(N(P73)*$C$12/12,2))</f>
        <v/>
      </c>
      <c r="AT74">
        <f>MAX(0,MIN(N($D$12),N(P73)+AS74))</f>
        <v/>
      </c>
      <c r="AU74">
        <f>MAX(0,N(P73)+AS74-AT74)</f>
        <v/>
      </c>
      <c r="AV74">
        <f>AR74+AU74</f>
        <v/>
      </c>
      <c r="AW74">
        <f>IF(N(R73)&lt;=0,0,ROUND(N(R73)*$C$13/12,2))</f>
        <v/>
      </c>
      <c r="AX74">
        <f>MAX(0,MIN(N($D$13),N(R73)+AW74))</f>
        <v/>
      </c>
      <c r="AY74">
        <f>MAX(0,N(R73)+AW74-AX74)</f>
        <v/>
      </c>
      <c r="AZ74">
        <f>AV74+AY74</f>
        <v/>
      </c>
      <c r="BA74">
        <f>MAX(0,$I$7-(V74+Z74+AD74+AH74+AL74+AP74+AT74+AX74))</f>
        <v/>
      </c>
    </row>
    <row r="75">
      <c r="A75" t="n">
        <v>58</v>
      </c>
      <c r="B75" s="39">
        <f>EDATE($I$6,57)</f>
        <v/>
      </c>
      <c r="C75" s="40">
        <f>V75+MIN(X75,BA75)</f>
        <v/>
      </c>
      <c r="D75" s="40">
        <f>ROUND(MAX(0,N(D74)+U75-C75),2)</f>
        <v/>
      </c>
      <c r="E75" s="40">
        <f>Z75+MIN(AB75,BA75)-MIN(X75,BA75)</f>
        <v/>
      </c>
      <c r="F75" s="40">
        <f>ROUND(MAX(0,N(F74)+Y75-E75),2)</f>
        <v/>
      </c>
      <c r="G75" s="40">
        <f>AD75+MIN(AF75,BA75)-MIN(AB75,BA75)</f>
        <v/>
      </c>
      <c r="H75" s="40">
        <f>ROUND(MAX(0,N(H74)+AC75-G75),2)</f>
        <v/>
      </c>
      <c r="I75" s="40">
        <f>AH75+MIN(AJ75,BA75)-MIN(AF75,BA75)</f>
        <v/>
      </c>
      <c r="J75" s="40">
        <f>ROUND(MAX(0,N(J74)+AG75-I75),2)</f>
        <v/>
      </c>
      <c r="K75" s="40">
        <f>AL75+MIN(AN75,BA75)-MIN(AJ75,BA75)</f>
        <v/>
      </c>
      <c r="L75" s="40">
        <f>ROUND(MAX(0,N(L74)+AK75-K75),2)</f>
        <v/>
      </c>
      <c r="M75" s="40">
        <f>AP75+MIN(AR75,BA75)-MIN(AN75,BA75)</f>
        <v/>
      </c>
      <c r="N75" s="40">
        <f>ROUND(MAX(0,N(N74)+AO75-M75),2)</f>
        <v/>
      </c>
      <c r="O75" s="40">
        <f>AT75+MIN(AV75,BA75)-MIN(AR75,BA75)</f>
        <v/>
      </c>
      <c r="P75" s="40">
        <f>ROUND(MAX(0,N(P74)+AS75-O75),2)</f>
        <v/>
      </c>
      <c r="Q75" s="40">
        <f>AX75+MIN(AZ75,BA75)-MIN(AV75,BA75)</f>
        <v/>
      </c>
      <c r="R75" s="40">
        <f>ROUND(MAX(0,N(R74)+AW75-Q75),2)</f>
        <v/>
      </c>
      <c r="S75" s="23">
        <f>C75+E75+G75+I75+K75+M75+O75+Q75</f>
        <v/>
      </c>
      <c r="T75" s="23">
        <f>D75+F75+H75+J75+L75+N75+P75+R75</f>
        <v/>
      </c>
      <c r="U75">
        <f>IF(N(D74)&lt;=0,0,ROUND(N(D74)*$C$6/12,2))</f>
        <v/>
      </c>
      <c r="V75">
        <f>MAX(0,MIN(N($D$6),N(D74)+U75))</f>
        <v/>
      </c>
      <c r="W75">
        <f>MAX(0,N(D74)+U75-V75)</f>
        <v/>
      </c>
      <c r="X75">
        <f>W75</f>
        <v/>
      </c>
      <c r="Y75">
        <f>IF(N(F74)&lt;=0,0,ROUND(N(F74)*$C$7/12,2))</f>
        <v/>
      </c>
      <c r="Z75">
        <f>MAX(0,MIN(N($D$7),N(F74)+Y75))</f>
        <v/>
      </c>
      <c r="AA75">
        <f>MAX(0,N(F74)+Y75-Z75)</f>
        <v/>
      </c>
      <c r="AB75">
        <f>X75+AA75</f>
        <v/>
      </c>
      <c r="AC75">
        <f>IF(N(H74)&lt;=0,0,ROUND(N(H74)*$C$8/12,2))</f>
        <v/>
      </c>
      <c r="AD75">
        <f>MAX(0,MIN(N($D$8),N(H74)+AC75))</f>
        <v/>
      </c>
      <c r="AE75">
        <f>MAX(0,N(H74)+AC75-AD75)</f>
        <v/>
      </c>
      <c r="AF75">
        <f>AB75+AE75</f>
        <v/>
      </c>
      <c r="AG75">
        <f>IF(N(J74)&lt;=0,0,ROUND(N(J74)*$C$9/12,2))</f>
        <v/>
      </c>
      <c r="AH75">
        <f>MAX(0,MIN(N($D$9),N(J74)+AG75))</f>
        <v/>
      </c>
      <c r="AI75">
        <f>MAX(0,N(J74)+AG75-AH75)</f>
        <v/>
      </c>
      <c r="AJ75">
        <f>AF75+AI75</f>
        <v/>
      </c>
      <c r="AK75">
        <f>IF(N(L74)&lt;=0,0,ROUND(N(L74)*$C$10/12,2))</f>
        <v/>
      </c>
      <c r="AL75">
        <f>MAX(0,MIN(N($D$10),N(L74)+AK75))</f>
        <v/>
      </c>
      <c r="AM75">
        <f>MAX(0,N(L74)+AK75-AL75)</f>
        <v/>
      </c>
      <c r="AN75">
        <f>AJ75+AM75</f>
        <v/>
      </c>
      <c r="AO75">
        <f>IF(N(N74)&lt;=0,0,ROUND(N(N74)*$C$11/12,2))</f>
        <v/>
      </c>
      <c r="AP75">
        <f>MAX(0,MIN(N($D$11),N(N74)+AO75))</f>
        <v/>
      </c>
      <c r="AQ75">
        <f>MAX(0,N(N74)+AO75-AP75)</f>
        <v/>
      </c>
      <c r="AR75">
        <f>AN75+AQ75</f>
        <v/>
      </c>
      <c r="AS75">
        <f>IF(N(P74)&lt;=0,0,ROUND(N(P74)*$C$12/12,2))</f>
        <v/>
      </c>
      <c r="AT75">
        <f>MAX(0,MIN(N($D$12),N(P74)+AS75))</f>
        <v/>
      </c>
      <c r="AU75">
        <f>MAX(0,N(P74)+AS75-AT75)</f>
        <v/>
      </c>
      <c r="AV75">
        <f>AR75+AU75</f>
        <v/>
      </c>
      <c r="AW75">
        <f>IF(N(R74)&lt;=0,0,ROUND(N(R74)*$C$13/12,2))</f>
        <v/>
      </c>
      <c r="AX75">
        <f>MAX(0,MIN(N($D$13),N(R74)+AW75))</f>
        <v/>
      </c>
      <c r="AY75">
        <f>MAX(0,N(R74)+AW75-AX75)</f>
        <v/>
      </c>
      <c r="AZ75">
        <f>AV75+AY75</f>
        <v/>
      </c>
      <c r="BA75">
        <f>MAX(0,$I$7-(V75+Z75+AD75+AH75+AL75+AP75+AT75+AX75))</f>
        <v/>
      </c>
    </row>
    <row r="76">
      <c r="A76" t="n">
        <v>59</v>
      </c>
      <c r="B76" s="39">
        <f>EDATE($I$6,58)</f>
        <v/>
      </c>
      <c r="C76" s="24">
        <f>V76+MIN(X76,BA76)</f>
        <v/>
      </c>
      <c r="D76" s="24">
        <f>ROUND(MAX(0,N(D75)+U76-C76),2)</f>
        <v/>
      </c>
      <c r="E76" s="24">
        <f>Z76+MIN(AB76,BA76)-MIN(X76,BA76)</f>
        <v/>
      </c>
      <c r="F76" s="24">
        <f>ROUND(MAX(0,N(F75)+Y76-E76),2)</f>
        <v/>
      </c>
      <c r="G76" s="24">
        <f>AD76+MIN(AF76,BA76)-MIN(AB76,BA76)</f>
        <v/>
      </c>
      <c r="H76" s="24">
        <f>ROUND(MAX(0,N(H75)+AC76-G76),2)</f>
        <v/>
      </c>
      <c r="I76" s="24">
        <f>AH76+MIN(AJ76,BA76)-MIN(AF76,BA76)</f>
        <v/>
      </c>
      <c r="J76" s="24">
        <f>ROUND(MAX(0,N(J75)+AG76-I76),2)</f>
        <v/>
      </c>
      <c r="K76" s="24">
        <f>AL76+MIN(AN76,BA76)-MIN(AJ76,BA76)</f>
        <v/>
      </c>
      <c r="L76" s="24">
        <f>ROUND(MAX(0,N(L75)+AK76-K76),2)</f>
        <v/>
      </c>
      <c r="M76" s="24">
        <f>AP76+MIN(AR76,BA76)-MIN(AN76,BA76)</f>
        <v/>
      </c>
      <c r="N76" s="24">
        <f>ROUND(MAX(0,N(N75)+AO76-M76),2)</f>
        <v/>
      </c>
      <c r="O76" s="24">
        <f>AT76+MIN(AV76,BA76)-MIN(AR76,BA76)</f>
        <v/>
      </c>
      <c r="P76" s="24">
        <f>ROUND(MAX(0,N(P75)+AS76-O76),2)</f>
        <v/>
      </c>
      <c r="Q76" s="24">
        <f>AX76+MIN(AZ76,BA76)-MIN(AV76,BA76)</f>
        <v/>
      </c>
      <c r="R76" s="24">
        <f>ROUND(MAX(0,N(R75)+AW76-Q76),2)</f>
        <v/>
      </c>
      <c r="S76" s="23">
        <f>C76+E76+G76+I76+K76+M76+O76+Q76</f>
        <v/>
      </c>
      <c r="T76" s="23">
        <f>D76+F76+H76+J76+L76+N76+P76+R76</f>
        <v/>
      </c>
      <c r="U76">
        <f>IF(N(D75)&lt;=0,0,ROUND(N(D75)*$C$6/12,2))</f>
        <v/>
      </c>
      <c r="V76">
        <f>MAX(0,MIN(N($D$6),N(D75)+U76))</f>
        <v/>
      </c>
      <c r="W76">
        <f>MAX(0,N(D75)+U76-V76)</f>
        <v/>
      </c>
      <c r="X76">
        <f>W76</f>
        <v/>
      </c>
      <c r="Y76">
        <f>IF(N(F75)&lt;=0,0,ROUND(N(F75)*$C$7/12,2))</f>
        <v/>
      </c>
      <c r="Z76">
        <f>MAX(0,MIN(N($D$7),N(F75)+Y76))</f>
        <v/>
      </c>
      <c r="AA76">
        <f>MAX(0,N(F75)+Y76-Z76)</f>
        <v/>
      </c>
      <c r="AB76">
        <f>X76+AA76</f>
        <v/>
      </c>
      <c r="AC76">
        <f>IF(N(H75)&lt;=0,0,ROUND(N(H75)*$C$8/12,2))</f>
        <v/>
      </c>
      <c r="AD76">
        <f>MAX(0,MIN(N($D$8),N(H75)+AC76))</f>
        <v/>
      </c>
      <c r="AE76">
        <f>MAX(0,N(H75)+AC76-AD76)</f>
        <v/>
      </c>
      <c r="AF76">
        <f>AB76+AE76</f>
        <v/>
      </c>
      <c r="AG76">
        <f>IF(N(J75)&lt;=0,0,ROUND(N(J75)*$C$9/12,2))</f>
        <v/>
      </c>
      <c r="AH76">
        <f>MAX(0,MIN(N($D$9),N(J75)+AG76))</f>
        <v/>
      </c>
      <c r="AI76">
        <f>MAX(0,N(J75)+AG76-AH76)</f>
        <v/>
      </c>
      <c r="AJ76">
        <f>AF76+AI76</f>
        <v/>
      </c>
      <c r="AK76">
        <f>IF(N(L75)&lt;=0,0,ROUND(N(L75)*$C$10/12,2))</f>
        <v/>
      </c>
      <c r="AL76">
        <f>MAX(0,MIN(N($D$10),N(L75)+AK76))</f>
        <v/>
      </c>
      <c r="AM76">
        <f>MAX(0,N(L75)+AK76-AL76)</f>
        <v/>
      </c>
      <c r="AN76">
        <f>AJ76+AM76</f>
        <v/>
      </c>
      <c r="AO76">
        <f>IF(N(N75)&lt;=0,0,ROUND(N(N75)*$C$11/12,2))</f>
        <v/>
      </c>
      <c r="AP76">
        <f>MAX(0,MIN(N($D$11),N(N75)+AO76))</f>
        <v/>
      </c>
      <c r="AQ76">
        <f>MAX(0,N(N75)+AO76-AP76)</f>
        <v/>
      </c>
      <c r="AR76">
        <f>AN76+AQ76</f>
        <v/>
      </c>
      <c r="AS76">
        <f>IF(N(P75)&lt;=0,0,ROUND(N(P75)*$C$12/12,2))</f>
        <v/>
      </c>
      <c r="AT76">
        <f>MAX(0,MIN(N($D$12),N(P75)+AS76))</f>
        <v/>
      </c>
      <c r="AU76">
        <f>MAX(0,N(P75)+AS76-AT76)</f>
        <v/>
      </c>
      <c r="AV76">
        <f>AR76+AU76</f>
        <v/>
      </c>
      <c r="AW76">
        <f>IF(N(R75)&lt;=0,0,ROUND(N(R75)*$C$13/12,2))</f>
        <v/>
      </c>
      <c r="AX76">
        <f>MAX(0,MIN(N($D$13),N(R75)+AW76))</f>
        <v/>
      </c>
      <c r="AY76">
        <f>MAX(0,N(R75)+AW76-AX76)</f>
        <v/>
      </c>
      <c r="AZ76">
        <f>AV76+AY76</f>
        <v/>
      </c>
      <c r="BA76">
        <f>MAX(0,$I$7-(V76+Z76+AD76+AH76+AL76+AP76+AT76+AX76))</f>
        <v/>
      </c>
    </row>
    <row r="77">
      <c r="A77" t="n">
        <v>60</v>
      </c>
      <c r="B77" s="39">
        <f>EDATE($I$6,59)</f>
        <v/>
      </c>
      <c r="C77" s="40">
        <f>V77+MIN(X77,BA77)</f>
        <v/>
      </c>
      <c r="D77" s="40">
        <f>ROUND(MAX(0,N(D76)+U77-C77),2)</f>
        <v/>
      </c>
      <c r="E77" s="40">
        <f>Z77+MIN(AB77,BA77)-MIN(X77,BA77)</f>
        <v/>
      </c>
      <c r="F77" s="40">
        <f>ROUND(MAX(0,N(F76)+Y77-E77),2)</f>
        <v/>
      </c>
      <c r="G77" s="40">
        <f>AD77+MIN(AF77,BA77)-MIN(AB77,BA77)</f>
        <v/>
      </c>
      <c r="H77" s="40">
        <f>ROUND(MAX(0,N(H76)+AC77-G77),2)</f>
        <v/>
      </c>
      <c r="I77" s="40">
        <f>AH77+MIN(AJ77,BA77)-MIN(AF77,BA77)</f>
        <v/>
      </c>
      <c r="J77" s="40">
        <f>ROUND(MAX(0,N(J76)+AG77-I77),2)</f>
        <v/>
      </c>
      <c r="K77" s="40">
        <f>AL77+MIN(AN77,BA77)-MIN(AJ77,BA77)</f>
        <v/>
      </c>
      <c r="L77" s="40">
        <f>ROUND(MAX(0,N(L76)+AK77-K77),2)</f>
        <v/>
      </c>
      <c r="M77" s="40">
        <f>AP77+MIN(AR77,BA77)-MIN(AN77,BA77)</f>
        <v/>
      </c>
      <c r="N77" s="40">
        <f>ROUND(MAX(0,N(N76)+AO77-M77),2)</f>
        <v/>
      </c>
      <c r="O77" s="40">
        <f>AT77+MIN(AV77,BA77)-MIN(AR77,BA77)</f>
        <v/>
      </c>
      <c r="P77" s="40">
        <f>ROUND(MAX(0,N(P76)+AS77-O77),2)</f>
        <v/>
      </c>
      <c r="Q77" s="40">
        <f>AX77+MIN(AZ77,BA77)-MIN(AV77,BA77)</f>
        <v/>
      </c>
      <c r="R77" s="40">
        <f>ROUND(MAX(0,N(R76)+AW77-Q77),2)</f>
        <v/>
      </c>
      <c r="S77" s="23">
        <f>C77+E77+G77+I77+K77+M77+O77+Q77</f>
        <v/>
      </c>
      <c r="T77" s="23">
        <f>D77+F77+H77+J77+L77+N77+P77+R77</f>
        <v/>
      </c>
      <c r="U77">
        <f>IF(N(D76)&lt;=0,0,ROUND(N(D76)*$C$6/12,2))</f>
        <v/>
      </c>
      <c r="V77">
        <f>MAX(0,MIN(N($D$6),N(D76)+U77))</f>
        <v/>
      </c>
      <c r="W77">
        <f>MAX(0,N(D76)+U77-V77)</f>
        <v/>
      </c>
      <c r="X77">
        <f>W77</f>
        <v/>
      </c>
      <c r="Y77">
        <f>IF(N(F76)&lt;=0,0,ROUND(N(F76)*$C$7/12,2))</f>
        <v/>
      </c>
      <c r="Z77">
        <f>MAX(0,MIN(N($D$7),N(F76)+Y77))</f>
        <v/>
      </c>
      <c r="AA77">
        <f>MAX(0,N(F76)+Y77-Z77)</f>
        <v/>
      </c>
      <c r="AB77">
        <f>X77+AA77</f>
        <v/>
      </c>
      <c r="AC77">
        <f>IF(N(H76)&lt;=0,0,ROUND(N(H76)*$C$8/12,2))</f>
        <v/>
      </c>
      <c r="AD77">
        <f>MAX(0,MIN(N($D$8),N(H76)+AC77))</f>
        <v/>
      </c>
      <c r="AE77">
        <f>MAX(0,N(H76)+AC77-AD77)</f>
        <v/>
      </c>
      <c r="AF77">
        <f>AB77+AE77</f>
        <v/>
      </c>
      <c r="AG77">
        <f>IF(N(J76)&lt;=0,0,ROUND(N(J76)*$C$9/12,2))</f>
        <v/>
      </c>
      <c r="AH77">
        <f>MAX(0,MIN(N($D$9),N(J76)+AG77))</f>
        <v/>
      </c>
      <c r="AI77">
        <f>MAX(0,N(J76)+AG77-AH77)</f>
        <v/>
      </c>
      <c r="AJ77">
        <f>AF77+AI77</f>
        <v/>
      </c>
      <c r="AK77">
        <f>IF(N(L76)&lt;=0,0,ROUND(N(L76)*$C$10/12,2))</f>
        <v/>
      </c>
      <c r="AL77">
        <f>MAX(0,MIN(N($D$10),N(L76)+AK77))</f>
        <v/>
      </c>
      <c r="AM77">
        <f>MAX(0,N(L76)+AK77-AL77)</f>
        <v/>
      </c>
      <c r="AN77">
        <f>AJ77+AM77</f>
        <v/>
      </c>
      <c r="AO77">
        <f>IF(N(N76)&lt;=0,0,ROUND(N(N76)*$C$11/12,2))</f>
        <v/>
      </c>
      <c r="AP77">
        <f>MAX(0,MIN(N($D$11),N(N76)+AO77))</f>
        <v/>
      </c>
      <c r="AQ77">
        <f>MAX(0,N(N76)+AO77-AP77)</f>
        <v/>
      </c>
      <c r="AR77">
        <f>AN77+AQ77</f>
        <v/>
      </c>
      <c r="AS77">
        <f>IF(N(P76)&lt;=0,0,ROUND(N(P76)*$C$12/12,2))</f>
        <v/>
      </c>
      <c r="AT77">
        <f>MAX(0,MIN(N($D$12),N(P76)+AS77))</f>
        <v/>
      </c>
      <c r="AU77">
        <f>MAX(0,N(P76)+AS77-AT77)</f>
        <v/>
      </c>
      <c r="AV77">
        <f>AR77+AU77</f>
        <v/>
      </c>
      <c r="AW77">
        <f>IF(N(R76)&lt;=0,0,ROUND(N(R76)*$C$13/12,2))</f>
        <v/>
      </c>
      <c r="AX77">
        <f>MAX(0,MIN(N($D$13),N(R76)+AW77))</f>
        <v/>
      </c>
      <c r="AY77">
        <f>MAX(0,N(R76)+AW77-AX77)</f>
        <v/>
      </c>
      <c r="AZ77">
        <f>AV77+AY77</f>
        <v/>
      </c>
      <c r="BA77">
        <f>MAX(0,$I$7-(V77+Z77+AD77+AH77+AL77+AP77+AT77+AX77))</f>
        <v/>
      </c>
    </row>
    <row r="78">
      <c r="A78" t="n">
        <v>61</v>
      </c>
      <c r="B78" s="39">
        <f>EDATE($I$6,60)</f>
        <v/>
      </c>
      <c r="C78" s="24">
        <f>V78+MIN(X78,BA78)</f>
        <v/>
      </c>
      <c r="D78" s="24">
        <f>ROUND(MAX(0,N(D77)+U78-C78),2)</f>
        <v/>
      </c>
      <c r="E78" s="24">
        <f>Z78+MIN(AB78,BA78)-MIN(X78,BA78)</f>
        <v/>
      </c>
      <c r="F78" s="24">
        <f>ROUND(MAX(0,N(F77)+Y78-E78),2)</f>
        <v/>
      </c>
      <c r="G78" s="24">
        <f>AD78+MIN(AF78,BA78)-MIN(AB78,BA78)</f>
        <v/>
      </c>
      <c r="H78" s="24">
        <f>ROUND(MAX(0,N(H77)+AC78-G78),2)</f>
        <v/>
      </c>
      <c r="I78" s="24">
        <f>AH78+MIN(AJ78,BA78)-MIN(AF78,BA78)</f>
        <v/>
      </c>
      <c r="J78" s="24">
        <f>ROUND(MAX(0,N(J77)+AG78-I78),2)</f>
        <v/>
      </c>
      <c r="K78" s="24">
        <f>AL78+MIN(AN78,BA78)-MIN(AJ78,BA78)</f>
        <v/>
      </c>
      <c r="L78" s="24">
        <f>ROUND(MAX(0,N(L77)+AK78-K78),2)</f>
        <v/>
      </c>
      <c r="M78" s="24">
        <f>AP78+MIN(AR78,BA78)-MIN(AN78,BA78)</f>
        <v/>
      </c>
      <c r="N78" s="24">
        <f>ROUND(MAX(0,N(N77)+AO78-M78),2)</f>
        <v/>
      </c>
      <c r="O78" s="24">
        <f>AT78+MIN(AV78,BA78)-MIN(AR78,BA78)</f>
        <v/>
      </c>
      <c r="P78" s="24">
        <f>ROUND(MAX(0,N(P77)+AS78-O78),2)</f>
        <v/>
      </c>
      <c r="Q78" s="24">
        <f>AX78+MIN(AZ78,BA78)-MIN(AV78,BA78)</f>
        <v/>
      </c>
      <c r="R78" s="24">
        <f>ROUND(MAX(0,N(R77)+AW78-Q78),2)</f>
        <v/>
      </c>
      <c r="S78" s="23">
        <f>C78+E78+G78+I78+K78+M78+O78+Q78</f>
        <v/>
      </c>
      <c r="T78" s="23">
        <f>D78+F78+H78+J78+L78+N78+P78+R78</f>
        <v/>
      </c>
      <c r="U78">
        <f>IF(N(D77)&lt;=0,0,ROUND(N(D77)*$C$6/12,2))</f>
        <v/>
      </c>
      <c r="V78">
        <f>MAX(0,MIN(N($D$6),N(D77)+U78))</f>
        <v/>
      </c>
      <c r="W78">
        <f>MAX(0,N(D77)+U78-V78)</f>
        <v/>
      </c>
      <c r="X78">
        <f>W78</f>
        <v/>
      </c>
      <c r="Y78">
        <f>IF(N(F77)&lt;=0,0,ROUND(N(F77)*$C$7/12,2))</f>
        <v/>
      </c>
      <c r="Z78">
        <f>MAX(0,MIN(N($D$7),N(F77)+Y78))</f>
        <v/>
      </c>
      <c r="AA78">
        <f>MAX(0,N(F77)+Y78-Z78)</f>
        <v/>
      </c>
      <c r="AB78">
        <f>X78+AA78</f>
        <v/>
      </c>
      <c r="AC78">
        <f>IF(N(H77)&lt;=0,0,ROUND(N(H77)*$C$8/12,2))</f>
        <v/>
      </c>
      <c r="AD78">
        <f>MAX(0,MIN(N($D$8),N(H77)+AC78))</f>
        <v/>
      </c>
      <c r="AE78">
        <f>MAX(0,N(H77)+AC78-AD78)</f>
        <v/>
      </c>
      <c r="AF78">
        <f>AB78+AE78</f>
        <v/>
      </c>
      <c r="AG78">
        <f>IF(N(J77)&lt;=0,0,ROUND(N(J77)*$C$9/12,2))</f>
        <v/>
      </c>
      <c r="AH78">
        <f>MAX(0,MIN(N($D$9),N(J77)+AG78))</f>
        <v/>
      </c>
      <c r="AI78">
        <f>MAX(0,N(J77)+AG78-AH78)</f>
        <v/>
      </c>
      <c r="AJ78">
        <f>AF78+AI78</f>
        <v/>
      </c>
      <c r="AK78">
        <f>IF(N(L77)&lt;=0,0,ROUND(N(L77)*$C$10/12,2))</f>
        <v/>
      </c>
      <c r="AL78">
        <f>MAX(0,MIN(N($D$10),N(L77)+AK78))</f>
        <v/>
      </c>
      <c r="AM78">
        <f>MAX(0,N(L77)+AK78-AL78)</f>
        <v/>
      </c>
      <c r="AN78">
        <f>AJ78+AM78</f>
        <v/>
      </c>
      <c r="AO78">
        <f>IF(N(N77)&lt;=0,0,ROUND(N(N77)*$C$11/12,2))</f>
        <v/>
      </c>
      <c r="AP78">
        <f>MAX(0,MIN(N($D$11),N(N77)+AO78))</f>
        <v/>
      </c>
      <c r="AQ78">
        <f>MAX(0,N(N77)+AO78-AP78)</f>
        <v/>
      </c>
      <c r="AR78">
        <f>AN78+AQ78</f>
        <v/>
      </c>
      <c r="AS78">
        <f>IF(N(P77)&lt;=0,0,ROUND(N(P77)*$C$12/12,2))</f>
        <v/>
      </c>
      <c r="AT78">
        <f>MAX(0,MIN(N($D$12),N(P77)+AS78))</f>
        <v/>
      </c>
      <c r="AU78">
        <f>MAX(0,N(P77)+AS78-AT78)</f>
        <v/>
      </c>
      <c r="AV78">
        <f>AR78+AU78</f>
        <v/>
      </c>
      <c r="AW78">
        <f>IF(N(R77)&lt;=0,0,ROUND(N(R77)*$C$13/12,2))</f>
        <v/>
      </c>
      <c r="AX78">
        <f>MAX(0,MIN(N($D$13),N(R77)+AW78))</f>
        <v/>
      </c>
      <c r="AY78">
        <f>MAX(0,N(R77)+AW78-AX78)</f>
        <v/>
      </c>
      <c r="AZ78">
        <f>AV78+AY78</f>
        <v/>
      </c>
      <c r="BA78">
        <f>MAX(0,$I$7-(V78+Z78+AD78+AH78+AL78+AP78+AT78+AX78))</f>
        <v/>
      </c>
    </row>
    <row r="79">
      <c r="A79" t="n">
        <v>62</v>
      </c>
      <c r="B79" s="39">
        <f>EDATE($I$6,61)</f>
        <v/>
      </c>
      <c r="C79" s="40">
        <f>V79+MIN(X79,BA79)</f>
        <v/>
      </c>
      <c r="D79" s="40">
        <f>ROUND(MAX(0,N(D78)+U79-C79),2)</f>
        <v/>
      </c>
      <c r="E79" s="40">
        <f>Z79+MIN(AB79,BA79)-MIN(X79,BA79)</f>
        <v/>
      </c>
      <c r="F79" s="40">
        <f>ROUND(MAX(0,N(F78)+Y79-E79),2)</f>
        <v/>
      </c>
      <c r="G79" s="40">
        <f>AD79+MIN(AF79,BA79)-MIN(AB79,BA79)</f>
        <v/>
      </c>
      <c r="H79" s="40">
        <f>ROUND(MAX(0,N(H78)+AC79-G79),2)</f>
        <v/>
      </c>
      <c r="I79" s="40">
        <f>AH79+MIN(AJ79,BA79)-MIN(AF79,BA79)</f>
        <v/>
      </c>
      <c r="J79" s="40">
        <f>ROUND(MAX(0,N(J78)+AG79-I79),2)</f>
        <v/>
      </c>
      <c r="K79" s="40">
        <f>AL79+MIN(AN79,BA79)-MIN(AJ79,BA79)</f>
        <v/>
      </c>
      <c r="L79" s="40">
        <f>ROUND(MAX(0,N(L78)+AK79-K79),2)</f>
        <v/>
      </c>
      <c r="M79" s="40">
        <f>AP79+MIN(AR79,BA79)-MIN(AN79,BA79)</f>
        <v/>
      </c>
      <c r="N79" s="40">
        <f>ROUND(MAX(0,N(N78)+AO79-M79),2)</f>
        <v/>
      </c>
      <c r="O79" s="40">
        <f>AT79+MIN(AV79,BA79)-MIN(AR79,BA79)</f>
        <v/>
      </c>
      <c r="P79" s="40">
        <f>ROUND(MAX(0,N(P78)+AS79-O79),2)</f>
        <v/>
      </c>
      <c r="Q79" s="40">
        <f>AX79+MIN(AZ79,BA79)-MIN(AV79,BA79)</f>
        <v/>
      </c>
      <c r="R79" s="40">
        <f>ROUND(MAX(0,N(R78)+AW79-Q79),2)</f>
        <v/>
      </c>
      <c r="S79" s="23">
        <f>C79+E79+G79+I79+K79+M79+O79+Q79</f>
        <v/>
      </c>
      <c r="T79" s="23">
        <f>D79+F79+H79+J79+L79+N79+P79+R79</f>
        <v/>
      </c>
      <c r="U79">
        <f>IF(N(D78)&lt;=0,0,ROUND(N(D78)*$C$6/12,2))</f>
        <v/>
      </c>
      <c r="V79">
        <f>MAX(0,MIN(N($D$6),N(D78)+U79))</f>
        <v/>
      </c>
      <c r="W79">
        <f>MAX(0,N(D78)+U79-V79)</f>
        <v/>
      </c>
      <c r="X79">
        <f>W79</f>
        <v/>
      </c>
      <c r="Y79">
        <f>IF(N(F78)&lt;=0,0,ROUND(N(F78)*$C$7/12,2))</f>
        <v/>
      </c>
      <c r="Z79">
        <f>MAX(0,MIN(N($D$7),N(F78)+Y79))</f>
        <v/>
      </c>
      <c r="AA79">
        <f>MAX(0,N(F78)+Y79-Z79)</f>
        <v/>
      </c>
      <c r="AB79">
        <f>X79+AA79</f>
        <v/>
      </c>
      <c r="AC79">
        <f>IF(N(H78)&lt;=0,0,ROUND(N(H78)*$C$8/12,2))</f>
        <v/>
      </c>
      <c r="AD79">
        <f>MAX(0,MIN(N($D$8),N(H78)+AC79))</f>
        <v/>
      </c>
      <c r="AE79">
        <f>MAX(0,N(H78)+AC79-AD79)</f>
        <v/>
      </c>
      <c r="AF79">
        <f>AB79+AE79</f>
        <v/>
      </c>
      <c r="AG79">
        <f>IF(N(J78)&lt;=0,0,ROUND(N(J78)*$C$9/12,2))</f>
        <v/>
      </c>
      <c r="AH79">
        <f>MAX(0,MIN(N($D$9),N(J78)+AG79))</f>
        <v/>
      </c>
      <c r="AI79">
        <f>MAX(0,N(J78)+AG79-AH79)</f>
        <v/>
      </c>
      <c r="AJ79">
        <f>AF79+AI79</f>
        <v/>
      </c>
      <c r="AK79">
        <f>IF(N(L78)&lt;=0,0,ROUND(N(L78)*$C$10/12,2))</f>
        <v/>
      </c>
      <c r="AL79">
        <f>MAX(0,MIN(N($D$10),N(L78)+AK79))</f>
        <v/>
      </c>
      <c r="AM79">
        <f>MAX(0,N(L78)+AK79-AL79)</f>
        <v/>
      </c>
      <c r="AN79">
        <f>AJ79+AM79</f>
        <v/>
      </c>
      <c r="AO79">
        <f>IF(N(N78)&lt;=0,0,ROUND(N(N78)*$C$11/12,2))</f>
        <v/>
      </c>
      <c r="AP79">
        <f>MAX(0,MIN(N($D$11),N(N78)+AO79))</f>
        <v/>
      </c>
      <c r="AQ79">
        <f>MAX(0,N(N78)+AO79-AP79)</f>
        <v/>
      </c>
      <c r="AR79">
        <f>AN79+AQ79</f>
        <v/>
      </c>
      <c r="AS79">
        <f>IF(N(P78)&lt;=0,0,ROUND(N(P78)*$C$12/12,2))</f>
        <v/>
      </c>
      <c r="AT79">
        <f>MAX(0,MIN(N($D$12),N(P78)+AS79))</f>
        <v/>
      </c>
      <c r="AU79">
        <f>MAX(0,N(P78)+AS79-AT79)</f>
        <v/>
      </c>
      <c r="AV79">
        <f>AR79+AU79</f>
        <v/>
      </c>
      <c r="AW79">
        <f>IF(N(R78)&lt;=0,0,ROUND(N(R78)*$C$13/12,2))</f>
        <v/>
      </c>
      <c r="AX79">
        <f>MAX(0,MIN(N($D$13),N(R78)+AW79))</f>
        <v/>
      </c>
      <c r="AY79">
        <f>MAX(0,N(R78)+AW79-AX79)</f>
        <v/>
      </c>
      <c r="AZ79">
        <f>AV79+AY79</f>
        <v/>
      </c>
      <c r="BA79">
        <f>MAX(0,$I$7-(V79+Z79+AD79+AH79+AL79+AP79+AT79+AX79))</f>
        <v/>
      </c>
    </row>
    <row r="80">
      <c r="A80" t="n">
        <v>63</v>
      </c>
      <c r="B80" s="39">
        <f>EDATE($I$6,62)</f>
        <v/>
      </c>
      <c r="C80" s="24">
        <f>V80+MIN(X80,BA80)</f>
        <v/>
      </c>
      <c r="D80" s="24">
        <f>ROUND(MAX(0,N(D79)+U80-C80),2)</f>
        <v/>
      </c>
      <c r="E80" s="24">
        <f>Z80+MIN(AB80,BA80)-MIN(X80,BA80)</f>
        <v/>
      </c>
      <c r="F80" s="24">
        <f>ROUND(MAX(0,N(F79)+Y80-E80),2)</f>
        <v/>
      </c>
      <c r="G80" s="24">
        <f>AD80+MIN(AF80,BA80)-MIN(AB80,BA80)</f>
        <v/>
      </c>
      <c r="H80" s="24">
        <f>ROUND(MAX(0,N(H79)+AC80-G80),2)</f>
        <v/>
      </c>
      <c r="I80" s="24">
        <f>AH80+MIN(AJ80,BA80)-MIN(AF80,BA80)</f>
        <v/>
      </c>
      <c r="J80" s="24">
        <f>ROUND(MAX(0,N(J79)+AG80-I80),2)</f>
        <v/>
      </c>
      <c r="K80" s="24">
        <f>AL80+MIN(AN80,BA80)-MIN(AJ80,BA80)</f>
        <v/>
      </c>
      <c r="L80" s="24">
        <f>ROUND(MAX(0,N(L79)+AK80-K80),2)</f>
        <v/>
      </c>
      <c r="M80" s="24">
        <f>AP80+MIN(AR80,BA80)-MIN(AN80,BA80)</f>
        <v/>
      </c>
      <c r="N80" s="24">
        <f>ROUND(MAX(0,N(N79)+AO80-M80),2)</f>
        <v/>
      </c>
      <c r="O80" s="24">
        <f>AT80+MIN(AV80,BA80)-MIN(AR80,BA80)</f>
        <v/>
      </c>
      <c r="P80" s="24">
        <f>ROUND(MAX(0,N(P79)+AS80-O80),2)</f>
        <v/>
      </c>
      <c r="Q80" s="24">
        <f>AX80+MIN(AZ80,BA80)-MIN(AV80,BA80)</f>
        <v/>
      </c>
      <c r="R80" s="24">
        <f>ROUND(MAX(0,N(R79)+AW80-Q80),2)</f>
        <v/>
      </c>
      <c r="S80" s="23">
        <f>C80+E80+G80+I80+K80+M80+O80+Q80</f>
        <v/>
      </c>
      <c r="T80" s="23">
        <f>D80+F80+H80+J80+L80+N80+P80+R80</f>
        <v/>
      </c>
      <c r="U80">
        <f>IF(N(D79)&lt;=0,0,ROUND(N(D79)*$C$6/12,2))</f>
        <v/>
      </c>
      <c r="V80">
        <f>MAX(0,MIN(N($D$6),N(D79)+U80))</f>
        <v/>
      </c>
      <c r="W80">
        <f>MAX(0,N(D79)+U80-V80)</f>
        <v/>
      </c>
      <c r="X80">
        <f>W80</f>
        <v/>
      </c>
      <c r="Y80">
        <f>IF(N(F79)&lt;=0,0,ROUND(N(F79)*$C$7/12,2))</f>
        <v/>
      </c>
      <c r="Z80">
        <f>MAX(0,MIN(N($D$7),N(F79)+Y80))</f>
        <v/>
      </c>
      <c r="AA80">
        <f>MAX(0,N(F79)+Y80-Z80)</f>
        <v/>
      </c>
      <c r="AB80">
        <f>X80+AA80</f>
        <v/>
      </c>
      <c r="AC80">
        <f>IF(N(H79)&lt;=0,0,ROUND(N(H79)*$C$8/12,2))</f>
        <v/>
      </c>
      <c r="AD80">
        <f>MAX(0,MIN(N($D$8),N(H79)+AC80))</f>
        <v/>
      </c>
      <c r="AE80">
        <f>MAX(0,N(H79)+AC80-AD80)</f>
        <v/>
      </c>
      <c r="AF80">
        <f>AB80+AE80</f>
        <v/>
      </c>
      <c r="AG80">
        <f>IF(N(J79)&lt;=0,0,ROUND(N(J79)*$C$9/12,2))</f>
        <v/>
      </c>
      <c r="AH80">
        <f>MAX(0,MIN(N($D$9),N(J79)+AG80))</f>
        <v/>
      </c>
      <c r="AI80">
        <f>MAX(0,N(J79)+AG80-AH80)</f>
        <v/>
      </c>
      <c r="AJ80">
        <f>AF80+AI80</f>
        <v/>
      </c>
      <c r="AK80">
        <f>IF(N(L79)&lt;=0,0,ROUND(N(L79)*$C$10/12,2))</f>
        <v/>
      </c>
      <c r="AL80">
        <f>MAX(0,MIN(N($D$10),N(L79)+AK80))</f>
        <v/>
      </c>
      <c r="AM80">
        <f>MAX(0,N(L79)+AK80-AL80)</f>
        <v/>
      </c>
      <c r="AN80">
        <f>AJ80+AM80</f>
        <v/>
      </c>
      <c r="AO80">
        <f>IF(N(N79)&lt;=0,0,ROUND(N(N79)*$C$11/12,2))</f>
        <v/>
      </c>
      <c r="AP80">
        <f>MAX(0,MIN(N($D$11),N(N79)+AO80))</f>
        <v/>
      </c>
      <c r="AQ80">
        <f>MAX(0,N(N79)+AO80-AP80)</f>
        <v/>
      </c>
      <c r="AR80">
        <f>AN80+AQ80</f>
        <v/>
      </c>
      <c r="AS80">
        <f>IF(N(P79)&lt;=0,0,ROUND(N(P79)*$C$12/12,2))</f>
        <v/>
      </c>
      <c r="AT80">
        <f>MAX(0,MIN(N($D$12),N(P79)+AS80))</f>
        <v/>
      </c>
      <c r="AU80">
        <f>MAX(0,N(P79)+AS80-AT80)</f>
        <v/>
      </c>
      <c r="AV80">
        <f>AR80+AU80</f>
        <v/>
      </c>
      <c r="AW80">
        <f>IF(N(R79)&lt;=0,0,ROUND(N(R79)*$C$13/12,2))</f>
        <v/>
      </c>
      <c r="AX80">
        <f>MAX(0,MIN(N($D$13),N(R79)+AW80))</f>
        <v/>
      </c>
      <c r="AY80">
        <f>MAX(0,N(R79)+AW80-AX80)</f>
        <v/>
      </c>
      <c r="AZ80">
        <f>AV80+AY80</f>
        <v/>
      </c>
      <c r="BA80">
        <f>MAX(0,$I$7-(V80+Z80+AD80+AH80+AL80+AP80+AT80+AX80))</f>
        <v/>
      </c>
    </row>
    <row r="81">
      <c r="A81" t="n">
        <v>64</v>
      </c>
      <c r="B81" s="39">
        <f>EDATE($I$6,63)</f>
        <v/>
      </c>
      <c r="C81" s="40">
        <f>V81+MIN(X81,BA81)</f>
        <v/>
      </c>
      <c r="D81" s="40">
        <f>ROUND(MAX(0,N(D80)+U81-C81),2)</f>
        <v/>
      </c>
      <c r="E81" s="40">
        <f>Z81+MIN(AB81,BA81)-MIN(X81,BA81)</f>
        <v/>
      </c>
      <c r="F81" s="40">
        <f>ROUND(MAX(0,N(F80)+Y81-E81),2)</f>
        <v/>
      </c>
      <c r="G81" s="40">
        <f>AD81+MIN(AF81,BA81)-MIN(AB81,BA81)</f>
        <v/>
      </c>
      <c r="H81" s="40">
        <f>ROUND(MAX(0,N(H80)+AC81-G81),2)</f>
        <v/>
      </c>
      <c r="I81" s="40">
        <f>AH81+MIN(AJ81,BA81)-MIN(AF81,BA81)</f>
        <v/>
      </c>
      <c r="J81" s="40">
        <f>ROUND(MAX(0,N(J80)+AG81-I81),2)</f>
        <v/>
      </c>
      <c r="K81" s="40">
        <f>AL81+MIN(AN81,BA81)-MIN(AJ81,BA81)</f>
        <v/>
      </c>
      <c r="L81" s="40">
        <f>ROUND(MAX(0,N(L80)+AK81-K81),2)</f>
        <v/>
      </c>
      <c r="M81" s="40">
        <f>AP81+MIN(AR81,BA81)-MIN(AN81,BA81)</f>
        <v/>
      </c>
      <c r="N81" s="40">
        <f>ROUND(MAX(0,N(N80)+AO81-M81),2)</f>
        <v/>
      </c>
      <c r="O81" s="40">
        <f>AT81+MIN(AV81,BA81)-MIN(AR81,BA81)</f>
        <v/>
      </c>
      <c r="P81" s="40">
        <f>ROUND(MAX(0,N(P80)+AS81-O81),2)</f>
        <v/>
      </c>
      <c r="Q81" s="40">
        <f>AX81+MIN(AZ81,BA81)-MIN(AV81,BA81)</f>
        <v/>
      </c>
      <c r="R81" s="40">
        <f>ROUND(MAX(0,N(R80)+AW81-Q81),2)</f>
        <v/>
      </c>
      <c r="S81" s="23">
        <f>C81+E81+G81+I81+K81+M81+O81+Q81</f>
        <v/>
      </c>
      <c r="T81" s="23">
        <f>D81+F81+H81+J81+L81+N81+P81+R81</f>
        <v/>
      </c>
      <c r="U81">
        <f>IF(N(D80)&lt;=0,0,ROUND(N(D80)*$C$6/12,2))</f>
        <v/>
      </c>
      <c r="V81">
        <f>MAX(0,MIN(N($D$6),N(D80)+U81))</f>
        <v/>
      </c>
      <c r="W81">
        <f>MAX(0,N(D80)+U81-V81)</f>
        <v/>
      </c>
      <c r="X81">
        <f>W81</f>
        <v/>
      </c>
      <c r="Y81">
        <f>IF(N(F80)&lt;=0,0,ROUND(N(F80)*$C$7/12,2))</f>
        <v/>
      </c>
      <c r="Z81">
        <f>MAX(0,MIN(N($D$7),N(F80)+Y81))</f>
        <v/>
      </c>
      <c r="AA81">
        <f>MAX(0,N(F80)+Y81-Z81)</f>
        <v/>
      </c>
      <c r="AB81">
        <f>X81+AA81</f>
        <v/>
      </c>
      <c r="AC81">
        <f>IF(N(H80)&lt;=0,0,ROUND(N(H80)*$C$8/12,2))</f>
        <v/>
      </c>
      <c r="AD81">
        <f>MAX(0,MIN(N($D$8),N(H80)+AC81))</f>
        <v/>
      </c>
      <c r="AE81">
        <f>MAX(0,N(H80)+AC81-AD81)</f>
        <v/>
      </c>
      <c r="AF81">
        <f>AB81+AE81</f>
        <v/>
      </c>
      <c r="AG81">
        <f>IF(N(J80)&lt;=0,0,ROUND(N(J80)*$C$9/12,2))</f>
        <v/>
      </c>
      <c r="AH81">
        <f>MAX(0,MIN(N($D$9),N(J80)+AG81))</f>
        <v/>
      </c>
      <c r="AI81">
        <f>MAX(0,N(J80)+AG81-AH81)</f>
        <v/>
      </c>
      <c r="AJ81">
        <f>AF81+AI81</f>
        <v/>
      </c>
      <c r="AK81">
        <f>IF(N(L80)&lt;=0,0,ROUND(N(L80)*$C$10/12,2))</f>
        <v/>
      </c>
      <c r="AL81">
        <f>MAX(0,MIN(N($D$10),N(L80)+AK81))</f>
        <v/>
      </c>
      <c r="AM81">
        <f>MAX(0,N(L80)+AK81-AL81)</f>
        <v/>
      </c>
      <c r="AN81">
        <f>AJ81+AM81</f>
        <v/>
      </c>
      <c r="AO81">
        <f>IF(N(N80)&lt;=0,0,ROUND(N(N80)*$C$11/12,2))</f>
        <v/>
      </c>
      <c r="AP81">
        <f>MAX(0,MIN(N($D$11),N(N80)+AO81))</f>
        <v/>
      </c>
      <c r="AQ81">
        <f>MAX(0,N(N80)+AO81-AP81)</f>
        <v/>
      </c>
      <c r="AR81">
        <f>AN81+AQ81</f>
        <v/>
      </c>
      <c r="AS81">
        <f>IF(N(P80)&lt;=0,0,ROUND(N(P80)*$C$12/12,2))</f>
        <v/>
      </c>
      <c r="AT81">
        <f>MAX(0,MIN(N($D$12),N(P80)+AS81))</f>
        <v/>
      </c>
      <c r="AU81">
        <f>MAX(0,N(P80)+AS81-AT81)</f>
        <v/>
      </c>
      <c r="AV81">
        <f>AR81+AU81</f>
        <v/>
      </c>
      <c r="AW81">
        <f>IF(N(R80)&lt;=0,0,ROUND(N(R80)*$C$13/12,2))</f>
        <v/>
      </c>
      <c r="AX81">
        <f>MAX(0,MIN(N($D$13),N(R80)+AW81))</f>
        <v/>
      </c>
      <c r="AY81">
        <f>MAX(0,N(R80)+AW81-AX81)</f>
        <v/>
      </c>
      <c r="AZ81">
        <f>AV81+AY81</f>
        <v/>
      </c>
      <c r="BA81">
        <f>MAX(0,$I$7-(V81+Z81+AD81+AH81+AL81+AP81+AT81+AX81))</f>
        <v/>
      </c>
    </row>
    <row r="82">
      <c r="A82" t="n">
        <v>65</v>
      </c>
      <c r="B82" s="39">
        <f>EDATE($I$6,64)</f>
        <v/>
      </c>
      <c r="C82" s="24">
        <f>V82+MIN(X82,BA82)</f>
        <v/>
      </c>
      <c r="D82" s="24">
        <f>ROUND(MAX(0,N(D81)+U82-C82),2)</f>
        <v/>
      </c>
      <c r="E82" s="24">
        <f>Z82+MIN(AB82,BA82)-MIN(X82,BA82)</f>
        <v/>
      </c>
      <c r="F82" s="24">
        <f>ROUND(MAX(0,N(F81)+Y82-E82),2)</f>
        <v/>
      </c>
      <c r="G82" s="24">
        <f>AD82+MIN(AF82,BA82)-MIN(AB82,BA82)</f>
        <v/>
      </c>
      <c r="H82" s="24">
        <f>ROUND(MAX(0,N(H81)+AC82-G82),2)</f>
        <v/>
      </c>
      <c r="I82" s="24">
        <f>AH82+MIN(AJ82,BA82)-MIN(AF82,BA82)</f>
        <v/>
      </c>
      <c r="J82" s="24">
        <f>ROUND(MAX(0,N(J81)+AG82-I82),2)</f>
        <v/>
      </c>
      <c r="K82" s="24">
        <f>AL82+MIN(AN82,BA82)-MIN(AJ82,BA82)</f>
        <v/>
      </c>
      <c r="L82" s="24">
        <f>ROUND(MAX(0,N(L81)+AK82-K82),2)</f>
        <v/>
      </c>
      <c r="M82" s="24">
        <f>AP82+MIN(AR82,BA82)-MIN(AN82,BA82)</f>
        <v/>
      </c>
      <c r="N82" s="24">
        <f>ROUND(MAX(0,N(N81)+AO82-M82),2)</f>
        <v/>
      </c>
      <c r="O82" s="24">
        <f>AT82+MIN(AV82,BA82)-MIN(AR82,BA82)</f>
        <v/>
      </c>
      <c r="P82" s="24">
        <f>ROUND(MAX(0,N(P81)+AS82-O82),2)</f>
        <v/>
      </c>
      <c r="Q82" s="24">
        <f>AX82+MIN(AZ82,BA82)-MIN(AV82,BA82)</f>
        <v/>
      </c>
      <c r="R82" s="24">
        <f>ROUND(MAX(0,N(R81)+AW82-Q82),2)</f>
        <v/>
      </c>
      <c r="S82" s="23">
        <f>C82+E82+G82+I82+K82+M82+O82+Q82</f>
        <v/>
      </c>
      <c r="T82" s="23">
        <f>D82+F82+H82+J82+L82+N82+P82+R82</f>
        <v/>
      </c>
      <c r="U82">
        <f>IF(N(D81)&lt;=0,0,ROUND(N(D81)*$C$6/12,2))</f>
        <v/>
      </c>
      <c r="V82">
        <f>MAX(0,MIN(N($D$6),N(D81)+U82))</f>
        <v/>
      </c>
      <c r="W82">
        <f>MAX(0,N(D81)+U82-V82)</f>
        <v/>
      </c>
      <c r="X82">
        <f>W82</f>
        <v/>
      </c>
      <c r="Y82">
        <f>IF(N(F81)&lt;=0,0,ROUND(N(F81)*$C$7/12,2))</f>
        <v/>
      </c>
      <c r="Z82">
        <f>MAX(0,MIN(N($D$7),N(F81)+Y82))</f>
        <v/>
      </c>
      <c r="AA82">
        <f>MAX(0,N(F81)+Y82-Z82)</f>
        <v/>
      </c>
      <c r="AB82">
        <f>X82+AA82</f>
        <v/>
      </c>
      <c r="AC82">
        <f>IF(N(H81)&lt;=0,0,ROUND(N(H81)*$C$8/12,2))</f>
        <v/>
      </c>
      <c r="AD82">
        <f>MAX(0,MIN(N($D$8),N(H81)+AC82))</f>
        <v/>
      </c>
      <c r="AE82">
        <f>MAX(0,N(H81)+AC82-AD82)</f>
        <v/>
      </c>
      <c r="AF82">
        <f>AB82+AE82</f>
        <v/>
      </c>
      <c r="AG82">
        <f>IF(N(J81)&lt;=0,0,ROUND(N(J81)*$C$9/12,2))</f>
        <v/>
      </c>
      <c r="AH82">
        <f>MAX(0,MIN(N($D$9),N(J81)+AG82))</f>
        <v/>
      </c>
      <c r="AI82">
        <f>MAX(0,N(J81)+AG82-AH82)</f>
        <v/>
      </c>
      <c r="AJ82">
        <f>AF82+AI82</f>
        <v/>
      </c>
      <c r="AK82">
        <f>IF(N(L81)&lt;=0,0,ROUND(N(L81)*$C$10/12,2))</f>
        <v/>
      </c>
      <c r="AL82">
        <f>MAX(0,MIN(N($D$10),N(L81)+AK82))</f>
        <v/>
      </c>
      <c r="AM82">
        <f>MAX(0,N(L81)+AK82-AL82)</f>
        <v/>
      </c>
      <c r="AN82">
        <f>AJ82+AM82</f>
        <v/>
      </c>
      <c r="AO82">
        <f>IF(N(N81)&lt;=0,0,ROUND(N(N81)*$C$11/12,2))</f>
        <v/>
      </c>
      <c r="AP82">
        <f>MAX(0,MIN(N($D$11),N(N81)+AO82))</f>
        <v/>
      </c>
      <c r="AQ82">
        <f>MAX(0,N(N81)+AO82-AP82)</f>
        <v/>
      </c>
      <c r="AR82">
        <f>AN82+AQ82</f>
        <v/>
      </c>
      <c r="AS82">
        <f>IF(N(P81)&lt;=0,0,ROUND(N(P81)*$C$12/12,2))</f>
        <v/>
      </c>
      <c r="AT82">
        <f>MAX(0,MIN(N($D$12),N(P81)+AS82))</f>
        <v/>
      </c>
      <c r="AU82">
        <f>MAX(0,N(P81)+AS82-AT82)</f>
        <v/>
      </c>
      <c r="AV82">
        <f>AR82+AU82</f>
        <v/>
      </c>
      <c r="AW82">
        <f>IF(N(R81)&lt;=0,0,ROUND(N(R81)*$C$13/12,2))</f>
        <v/>
      </c>
      <c r="AX82">
        <f>MAX(0,MIN(N($D$13),N(R81)+AW82))</f>
        <v/>
      </c>
      <c r="AY82">
        <f>MAX(0,N(R81)+AW82-AX82)</f>
        <v/>
      </c>
      <c r="AZ82">
        <f>AV82+AY82</f>
        <v/>
      </c>
      <c r="BA82">
        <f>MAX(0,$I$7-(V82+Z82+AD82+AH82+AL82+AP82+AT82+AX82))</f>
        <v/>
      </c>
    </row>
    <row r="83">
      <c r="A83" t="n">
        <v>66</v>
      </c>
      <c r="B83" s="39">
        <f>EDATE($I$6,65)</f>
        <v/>
      </c>
      <c r="C83" s="40">
        <f>V83+MIN(X83,BA83)</f>
        <v/>
      </c>
      <c r="D83" s="40">
        <f>ROUND(MAX(0,N(D82)+U83-C83),2)</f>
        <v/>
      </c>
      <c r="E83" s="40">
        <f>Z83+MIN(AB83,BA83)-MIN(X83,BA83)</f>
        <v/>
      </c>
      <c r="F83" s="40">
        <f>ROUND(MAX(0,N(F82)+Y83-E83),2)</f>
        <v/>
      </c>
      <c r="G83" s="40">
        <f>AD83+MIN(AF83,BA83)-MIN(AB83,BA83)</f>
        <v/>
      </c>
      <c r="H83" s="40">
        <f>ROUND(MAX(0,N(H82)+AC83-G83),2)</f>
        <v/>
      </c>
      <c r="I83" s="40">
        <f>AH83+MIN(AJ83,BA83)-MIN(AF83,BA83)</f>
        <v/>
      </c>
      <c r="J83" s="40">
        <f>ROUND(MAX(0,N(J82)+AG83-I83),2)</f>
        <v/>
      </c>
      <c r="K83" s="40">
        <f>AL83+MIN(AN83,BA83)-MIN(AJ83,BA83)</f>
        <v/>
      </c>
      <c r="L83" s="40">
        <f>ROUND(MAX(0,N(L82)+AK83-K83),2)</f>
        <v/>
      </c>
      <c r="M83" s="40">
        <f>AP83+MIN(AR83,BA83)-MIN(AN83,BA83)</f>
        <v/>
      </c>
      <c r="N83" s="40">
        <f>ROUND(MAX(0,N(N82)+AO83-M83),2)</f>
        <v/>
      </c>
      <c r="O83" s="40">
        <f>AT83+MIN(AV83,BA83)-MIN(AR83,BA83)</f>
        <v/>
      </c>
      <c r="P83" s="40">
        <f>ROUND(MAX(0,N(P82)+AS83-O83),2)</f>
        <v/>
      </c>
      <c r="Q83" s="40">
        <f>AX83+MIN(AZ83,BA83)-MIN(AV83,BA83)</f>
        <v/>
      </c>
      <c r="R83" s="40">
        <f>ROUND(MAX(0,N(R82)+AW83-Q83),2)</f>
        <v/>
      </c>
      <c r="S83" s="23">
        <f>C83+E83+G83+I83+K83+M83+O83+Q83</f>
        <v/>
      </c>
      <c r="T83" s="23">
        <f>D83+F83+H83+J83+L83+N83+P83+R83</f>
        <v/>
      </c>
      <c r="U83">
        <f>IF(N(D82)&lt;=0,0,ROUND(N(D82)*$C$6/12,2))</f>
        <v/>
      </c>
      <c r="V83">
        <f>MAX(0,MIN(N($D$6),N(D82)+U83))</f>
        <v/>
      </c>
      <c r="W83">
        <f>MAX(0,N(D82)+U83-V83)</f>
        <v/>
      </c>
      <c r="X83">
        <f>W83</f>
        <v/>
      </c>
      <c r="Y83">
        <f>IF(N(F82)&lt;=0,0,ROUND(N(F82)*$C$7/12,2))</f>
        <v/>
      </c>
      <c r="Z83">
        <f>MAX(0,MIN(N($D$7),N(F82)+Y83))</f>
        <v/>
      </c>
      <c r="AA83">
        <f>MAX(0,N(F82)+Y83-Z83)</f>
        <v/>
      </c>
      <c r="AB83">
        <f>X83+AA83</f>
        <v/>
      </c>
      <c r="AC83">
        <f>IF(N(H82)&lt;=0,0,ROUND(N(H82)*$C$8/12,2))</f>
        <v/>
      </c>
      <c r="AD83">
        <f>MAX(0,MIN(N($D$8),N(H82)+AC83))</f>
        <v/>
      </c>
      <c r="AE83">
        <f>MAX(0,N(H82)+AC83-AD83)</f>
        <v/>
      </c>
      <c r="AF83">
        <f>AB83+AE83</f>
        <v/>
      </c>
      <c r="AG83">
        <f>IF(N(J82)&lt;=0,0,ROUND(N(J82)*$C$9/12,2))</f>
        <v/>
      </c>
      <c r="AH83">
        <f>MAX(0,MIN(N($D$9),N(J82)+AG83))</f>
        <v/>
      </c>
      <c r="AI83">
        <f>MAX(0,N(J82)+AG83-AH83)</f>
        <v/>
      </c>
      <c r="AJ83">
        <f>AF83+AI83</f>
        <v/>
      </c>
      <c r="AK83">
        <f>IF(N(L82)&lt;=0,0,ROUND(N(L82)*$C$10/12,2))</f>
        <v/>
      </c>
      <c r="AL83">
        <f>MAX(0,MIN(N($D$10),N(L82)+AK83))</f>
        <v/>
      </c>
      <c r="AM83">
        <f>MAX(0,N(L82)+AK83-AL83)</f>
        <v/>
      </c>
      <c r="AN83">
        <f>AJ83+AM83</f>
        <v/>
      </c>
      <c r="AO83">
        <f>IF(N(N82)&lt;=0,0,ROUND(N(N82)*$C$11/12,2))</f>
        <v/>
      </c>
      <c r="AP83">
        <f>MAX(0,MIN(N($D$11),N(N82)+AO83))</f>
        <v/>
      </c>
      <c r="AQ83">
        <f>MAX(0,N(N82)+AO83-AP83)</f>
        <v/>
      </c>
      <c r="AR83">
        <f>AN83+AQ83</f>
        <v/>
      </c>
      <c r="AS83">
        <f>IF(N(P82)&lt;=0,0,ROUND(N(P82)*$C$12/12,2))</f>
        <v/>
      </c>
      <c r="AT83">
        <f>MAX(0,MIN(N($D$12),N(P82)+AS83))</f>
        <v/>
      </c>
      <c r="AU83">
        <f>MAX(0,N(P82)+AS83-AT83)</f>
        <v/>
      </c>
      <c r="AV83">
        <f>AR83+AU83</f>
        <v/>
      </c>
      <c r="AW83">
        <f>IF(N(R82)&lt;=0,0,ROUND(N(R82)*$C$13/12,2))</f>
        <v/>
      </c>
      <c r="AX83">
        <f>MAX(0,MIN(N($D$13),N(R82)+AW83))</f>
        <v/>
      </c>
      <c r="AY83">
        <f>MAX(0,N(R82)+AW83-AX83)</f>
        <v/>
      </c>
      <c r="AZ83">
        <f>AV83+AY83</f>
        <v/>
      </c>
      <c r="BA83">
        <f>MAX(0,$I$7-(V83+Z83+AD83+AH83+AL83+AP83+AT83+AX83))</f>
        <v/>
      </c>
    </row>
    <row r="84">
      <c r="A84" t="n">
        <v>67</v>
      </c>
      <c r="B84" s="39">
        <f>EDATE($I$6,66)</f>
        <v/>
      </c>
      <c r="C84" s="24">
        <f>V84+MIN(X84,BA84)</f>
        <v/>
      </c>
      <c r="D84" s="24">
        <f>ROUND(MAX(0,N(D83)+U84-C84),2)</f>
        <v/>
      </c>
      <c r="E84" s="24">
        <f>Z84+MIN(AB84,BA84)-MIN(X84,BA84)</f>
        <v/>
      </c>
      <c r="F84" s="24">
        <f>ROUND(MAX(0,N(F83)+Y84-E84),2)</f>
        <v/>
      </c>
      <c r="G84" s="24">
        <f>AD84+MIN(AF84,BA84)-MIN(AB84,BA84)</f>
        <v/>
      </c>
      <c r="H84" s="24">
        <f>ROUND(MAX(0,N(H83)+AC84-G84),2)</f>
        <v/>
      </c>
      <c r="I84" s="24">
        <f>AH84+MIN(AJ84,BA84)-MIN(AF84,BA84)</f>
        <v/>
      </c>
      <c r="J84" s="24">
        <f>ROUND(MAX(0,N(J83)+AG84-I84),2)</f>
        <v/>
      </c>
      <c r="K84" s="24">
        <f>AL84+MIN(AN84,BA84)-MIN(AJ84,BA84)</f>
        <v/>
      </c>
      <c r="L84" s="24">
        <f>ROUND(MAX(0,N(L83)+AK84-K84),2)</f>
        <v/>
      </c>
      <c r="M84" s="24">
        <f>AP84+MIN(AR84,BA84)-MIN(AN84,BA84)</f>
        <v/>
      </c>
      <c r="N84" s="24">
        <f>ROUND(MAX(0,N(N83)+AO84-M84),2)</f>
        <v/>
      </c>
      <c r="O84" s="24">
        <f>AT84+MIN(AV84,BA84)-MIN(AR84,BA84)</f>
        <v/>
      </c>
      <c r="P84" s="24">
        <f>ROUND(MAX(0,N(P83)+AS84-O84),2)</f>
        <v/>
      </c>
      <c r="Q84" s="24">
        <f>AX84+MIN(AZ84,BA84)-MIN(AV84,BA84)</f>
        <v/>
      </c>
      <c r="R84" s="24">
        <f>ROUND(MAX(0,N(R83)+AW84-Q84),2)</f>
        <v/>
      </c>
      <c r="S84" s="23">
        <f>C84+E84+G84+I84+K84+M84+O84+Q84</f>
        <v/>
      </c>
      <c r="T84" s="23">
        <f>D84+F84+H84+J84+L84+N84+P84+R84</f>
        <v/>
      </c>
      <c r="U84">
        <f>IF(N(D83)&lt;=0,0,ROUND(N(D83)*$C$6/12,2))</f>
        <v/>
      </c>
      <c r="V84">
        <f>MAX(0,MIN(N($D$6),N(D83)+U84))</f>
        <v/>
      </c>
      <c r="W84">
        <f>MAX(0,N(D83)+U84-V84)</f>
        <v/>
      </c>
      <c r="X84">
        <f>W84</f>
        <v/>
      </c>
      <c r="Y84">
        <f>IF(N(F83)&lt;=0,0,ROUND(N(F83)*$C$7/12,2))</f>
        <v/>
      </c>
      <c r="Z84">
        <f>MAX(0,MIN(N($D$7),N(F83)+Y84))</f>
        <v/>
      </c>
      <c r="AA84">
        <f>MAX(0,N(F83)+Y84-Z84)</f>
        <v/>
      </c>
      <c r="AB84">
        <f>X84+AA84</f>
        <v/>
      </c>
      <c r="AC84">
        <f>IF(N(H83)&lt;=0,0,ROUND(N(H83)*$C$8/12,2))</f>
        <v/>
      </c>
      <c r="AD84">
        <f>MAX(0,MIN(N($D$8),N(H83)+AC84))</f>
        <v/>
      </c>
      <c r="AE84">
        <f>MAX(0,N(H83)+AC84-AD84)</f>
        <v/>
      </c>
      <c r="AF84">
        <f>AB84+AE84</f>
        <v/>
      </c>
      <c r="AG84">
        <f>IF(N(J83)&lt;=0,0,ROUND(N(J83)*$C$9/12,2))</f>
        <v/>
      </c>
      <c r="AH84">
        <f>MAX(0,MIN(N($D$9),N(J83)+AG84))</f>
        <v/>
      </c>
      <c r="AI84">
        <f>MAX(0,N(J83)+AG84-AH84)</f>
        <v/>
      </c>
      <c r="AJ84">
        <f>AF84+AI84</f>
        <v/>
      </c>
      <c r="AK84">
        <f>IF(N(L83)&lt;=0,0,ROUND(N(L83)*$C$10/12,2))</f>
        <v/>
      </c>
      <c r="AL84">
        <f>MAX(0,MIN(N($D$10),N(L83)+AK84))</f>
        <v/>
      </c>
      <c r="AM84">
        <f>MAX(0,N(L83)+AK84-AL84)</f>
        <v/>
      </c>
      <c r="AN84">
        <f>AJ84+AM84</f>
        <v/>
      </c>
      <c r="AO84">
        <f>IF(N(N83)&lt;=0,0,ROUND(N(N83)*$C$11/12,2))</f>
        <v/>
      </c>
      <c r="AP84">
        <f>MAX(0,MIN(N($D$11),N(N83)+AO84))</f>
        <v/>
      </c>
      <c r="AQ84">
        <f>MAX(0,N(N83)+AO84-AP84)</f>
        <v/>
      </c>
      <c r="AR84">
        <f>AN84+AQ84</f>
        <v/>
      </c>
      <c r="AS84">
        <f>IF(N(P83)&lt;=0,0,ROUND(N(P83)*$C$12/12,2))</f>
        <v/>
      </c>
      <c r="AT84">
        <f>MAX(0,MIN(N($D$12),N(P83)+AS84))</f>
        <v/>
      </c>
      <c r="AU84">
        <f>MAX(0,N(P83)+AS84-AT84)</f>
        <v/>
      </c>
      <c r="AV84">
        <f>AR84+AU84</f>
        <v/>
      </c>
      <c r="AW84">
        <f>IF(N(R83)&lt;=0,0,ROUND(N(R83)*$C$13/12,2))</f>
        <v/>
      </c>
      <c r="AX84">
        <f>MAX(0,MIN(N($D$13),N(R83)+AW84))</f>
        <v/>
      </c>
      <c r="AY84">
        <f>MAX(0,N(R83)+AW84-AX84)</f>
        <v/>
      </c>
      <c r="AZ84">
        <f>AV84+AY84</f>
        <v/>
      </c>
      <c r="BA84">
        <f>MAX(0,$I$7-(V84+Z84+AD84+AH84+AL84+AP84+AT84+AX84))</f>
        <v/>
      </c>
    </row>
    <row r="85">
      <c r="A85" t="n">
        <v>68</v>
      </c>
      <c r="B85" s="39">
        <f>EDATE($I$6,67)</f>
        <v/>
      </c>
      <c r="C85" s="40">
        <f>V85+MIN(X85,BA85)</f>
        <v/>
      </c>
      <c r="D85" s="40">
        <f>ROUND(MAX(0,N(D84)+U85-C85),2)</f>
        <v/>
      </c>
      <c r="E85" s="40">
        <f>Z85+MIN(AB85,BA85)-MIN(X85,BA85)</f>
        <v/>
      </c>
      <c r="F85" s="40">
        <f>ROUND(MAX(0,N(F84)+Y85-E85),2)</f>
        <v/>
      </c>
      <c r="G85" s="40">
        <f>AD85+MIN(AF85,BA85)-MIN(AB85,BA85)</f>
        <v/>
      </c>
      <c r="H85" s="40">
        <f>ROUND(MAX(0,N(H84)+AC85-G85),2)</f>
        <v/>
      </c>
      <c r="I85" s="40">
        <f>AH85+MIN(AJ85,BA85)-MIN(AF85,BA85)</f>
        <v/>
      </c>
      <c r="J85" s="40">
        <f>ROUND(MAX(0,N(J84)+AG85-I85),2)</f>
        <v/>
      </c>
      <c r="K85" s="40">
        <f>AL85+MIN(AN85,BA85)-MIN(AJ85,BA85)</f>
        <v/>
      </c>
      <c r="L85" s="40">
        <f>ROUND(MAX(0,N(L84)+AK85-K85),2)</f>
        <v/>
      </c>
      <c r="M85" s="40">
        <f>AP85+MIN(AR85,BA85)-MIN(AN85,BA85)</f>
        <v/>
      </c>
      <c r="N85" s="40">
        <f>ROUND(MAX(0,N(N84)+AO85-M85),2)</f>
        <v/>
      </c>
      <c r="O85" s="40">
        <f>AT85+MIN(AV85,BA85)-MIN(AR85,BA85)</f>
        <v/>
      </c>
      <c r="P85" s="40">
        <f>ROUND(MAX(0,N(P84)+AS85-O85),2)</f>
        <v/>
      </c>
      <c r="Q85" s="40">
        <f>AX85+MIN(AZ85,BA85)-MIN(AV85,BA85)</f>
        <v/>
      </c>
      <c r="R85" s="40">
        <f>ROUND(MAX(0,N(R84)+AW85-Q85),2)</f>
        <v/>
      </c>
      <c r="S85" s="23">
        <f>C85+E85+G85+I85+K85+M85+O85+Q85</f>
        <v/>
      </c>
      <c r="T85" s="23">
        <f>D85+F85+H85+J85+L85+N85+P85+R85</f>
        <v/>
      </c>
      <c r="U85">
        <f>IF(N(D84)&lt;=0,0,ROUND(N(D84)*$C$6/12,2))</f>
        <v/>
      </c>
      <c r="V85">
        <f>MAX(0,MIN(N($D$6),N(D84)+U85))</f>
        <v/>
      </c>
      <c r="W85">
        <f>MAX(0,N(D84)+U85-V85)</f>
        <v/>
      </c>
      <c r="X85">
        <f>W85</f>
        <v/>
      </c>
      <c r="Y85">
        <f>IF(N(F84)&lt;=0,0,ROUND(N(F84)*$C$7/12,2))</f>
        <v/>
      </c>
      <c r="Z85">
        <f>MAX(0,MIN(N($D$7),N(F84)+Y85))</f>
        <v/>
      </c>
      <c r="AA85">
        <f>MAX(0,N(F84)+Y85-Z85)</f>
        <v/>
      </c>
      <c r="AB85">
        <f>X85+AA85</f>
        <v/>
      </c>
      <c r="AC85">
        <f>IF(N(H84)&lt;=0,0,ROUND(N(H84)*$C$8/12,2))</f>
        <v/>
      </c>
      <c r="AD85">
        <f>MAX(0,MIN(N($D$8),N(H84)+AC85))</f>
        <v/>
      </c>
      <c r="AE85">
        <f>MAX(0,N(H84)+AC85-AD85)</f>
        <v/>
      </c>
      <c r="AF85">
        <f>AB85+AE85</f>
        <v/>
      </c>
      <c r="AG85">
        <f>IF(N(J84)&lt;=0,0,ROUND(N(J84)*$C$9/12,2))</f>
        <v/>
      </c>
      <c r="AH85">
        <f>MAX(0,MIN(N($D$9),N(J84)+AG85))</f>
        <v/>
      </c>
      <c r="AI85">
        <f>MAX(0,N(J84)+AG85-AH85)</f>
        <v/>
      </c>
      <c r="AJ85">
        <f>AF85+AI85</f>
        <v/>
      </c>
      <c r="AK85">
        <f>IF(N(L84)&lt;=0,0,ROUND(N(L84)*$C$10/12,2))</f>
        <v/>
      </c>
      <c r="AL85">
        <f>MAX(0,MIN(N($D$10),N(L84)+AK85))</f>
        <v/>
      </c>
      <c r="AM85">
        <f>MAX(0,N(L84)+AK85-AL85)</f>
        <v/>
      </c>
      <c r="AN85">
        <f>AJ85+AM85</f>
        <v/>
      </c>
      <c r="AO85">
        <f>IF(N(N84)&lt;=0,0,ROUND(N(N84)*$C$11/12,2))</f>
        <v/>
      </c>
      <c r="AP85">
        <f>MAX(0,MIN(N($D$11),N(N84)+AO85))</f>
        <v/>
      </c>
      <c r="AQ85">
        <f>MAX(0,N(N84)+AO85-AP85)</f>
        <v/>
      </c>
      <c r="AR85">
        <f>AN85+AQ85</f>
        <v/>
      </c>
      <c r="AS85">
        <f>IF(N(P84)&lt;=0,0,ROUND(N(P84)*$C$12/12,2))</f>
        <v/>
      </c>
      <c r="AT85">
        <f>MAX(0,MIN(N($D$12),N(P84)+AS85))</f>
        <v/>
      </c>
      <c r="AU85">
        <f>MAX(0,N(P84)+AS85-AT85)</f>
        <v/>
      </c>
      <c r="AV85">
        <f>AR85+AU85</f>
        <v/>
      </c>
      <c r="AW85">
        <f>IF(N(R84)&lt;=0,0,ROUND(N(R84)*$C$13/12,2))</f>
        <v/>
      </c>
      <c r="AX85">
        <f>MAX(0,MIN(N($D$13),N(R84)+AW85))</f>
        <v/>
      </c>
      <c r="AY85">
        <f>MAX(0,N(R84)+AW85-AX85)</f>
        <v/>
      </c>
      <c r="AZ85">
        <f>AV85+AY85</f>
        <v/>
      </c>
      <c r="BA85">
        <f>MAX(0,$I$7-(V85+Z85+AD85+AH85+AL85+AP85+AT85+AX85))</f>
        <v/>
      </c>
    </row>
    <row r="86">
      <c r="A86" t="n">
        <v>69</v>
      </c>
      <c r="B86" s="39">
        <f>EDATE($I$6,68)</f>
        <v/>
      </c>
      <c r="C86" s="24">
        <f>V86+MIN(X86,BA86)</f>
        <v/>
      </c>
      <c r="D86" s="24">
        <f>ROUND(MAX(0,N(D85)+U86-C86),2)</f>
        <v/>
      </c>
      <c r="E86" s="24">
        <f>Z86+MIN(AB86,BA86)-MIN(X86,BA86)</f>
        <v/>
      </c>
      <c r="F86" s="24">
        <f>ROUND(MAX(0,N(F85)+Y86-E86),2)</f>
        <v/>
      </c>
      <c r="G86" s="24">
        <f>AD86+MIN(AF86,BA86)-MIN(AB86,BA86)</f>
        <v/>
      </c>
      <c r="H86" s="24">
        <f>ROUND(MAX(0,N(H85)+AC86-G86),2)</f>
        <v/>
      </c>
      <c r="I86" s="24">
        <f>AH86+MIN(AJ86,BA86)-MIN(AF86,BA86)</f>
        <v/>
      </c>
      <c r="J86" s="24">
        <f>ROUND(MAX(0,N(J85)+AG86-I86),2)</f>
        <v/>
      </c>
      <c r="K86" s="24">
        <f>AL86+MIN(AN86,BA86)-MIN(AJ86,BA86)</f>
        <v/>
      </c>
      <c r="L86" s="24">
        <f>ROUND(MAX(0,N(L85)+AK86-K86),2)</f>
        <v/>
      </c>
      <c r="M86" s="24">
        <f>AP86+MIN(AR86,BA86)-MIN(AN86,BA86)</f>
        <v/>
      </c>
      <c r="N86" s="24">
        <f>ROUND(MAX(0,N(N85)+AO86-M86),2)</f>
        <v/>
      </c>
      <c r="O86" s="24">
        <f>AT86+MIN(AV86,BA86)-MIN(AR86,BA86)</f>
        <v/>
      </c>
      <c r="P86" s="24">
        <f>ROUND(MAX(0,N(P85)+AS86-O86),2)</f>
        <v/>
      </c>
      <c r="Q86" s="24">
        <f>AX86+MIN(AZ86,BA86)-MIN(AV86,BA86)</f>
        <v/>
      </c>
      <c r="R86" s="24">
        <f>ROUND(MAX(0,N(R85)+AW86-Q86),2)</f>
        <v/>
      </c>
      <c r="S86" s="23">
        <f>C86+E86+G86+I86+K86+M86+O86+Q86</f>
        <v/>
      </c>
      <c r="T86" s="23">
        <f>D86+F86+H86+J86+L86+N86+P86+R86</f>
        <v/>
      </c>
      <c r="U86">
        <f>IF(N(D85)&lt;=0,0,ROUND(N(D85)*$C$6/12,2))</f>
        <v/>
      </c>
      <c r="V86">
        <f>MAX(0,MIN(N($D$6),N(D85)+U86))</f>
        <v/>
      </c>
      <c r="W86">
        <f>MAX(0,N(D85)+U86-V86)</f>
        <v/>
      </c>
      <c r="X86">
        <f>W86</f>
        <v/>
      </c>
      <c r="Y86">
        <f>IF(N(F85)&lt;=0,0,ROUND(N(F85)*$C$7/12,2))</f>
        <v/>
      </c>
      <c r="Z86">
        <f>MAX(0,MIN(N($D$7),N(F85)+Y86))</f>
        <v/>
      </c>
      <c r="AA86">
        <f>MAX(0,N(F85)+Y86-Z86)</f>
        <v/>
      </c>
      <c r="AB86">
        <f>X86+AA86</f>
        <v/>
      </c>
      <c r="AC86">
        <f>IF(N(H85)&lt;=0,0,ROUND(N(H85)*$C$8/12,2))</f>
        <v/>
      </c>
      <c r="AD86">
        <f>MAX(0,MIN(N($D$8),N(H85)+AC86))</f>
        <v/>
      </c>
      <c r="AE86">
        <f>MAX(0,N(H85)+AC86-AD86)</f>
        <v/>
      </c>
      <c r="AF86">
        <f>AB86+AE86</f>
        <v/>
      </c>
      <c r="AG86">
        <f>IF(N(J85)&lt;=0,0,ROUND(N(J85)*$C$9/12,2))</f>
        <v/>
      </c>
      <c r="AH86">
        <f>MAX(0,MIN(N($D$9),N(J85)+AG86))</f>
        <v/>
      </c>
      <c r="AI86">
        <f>MAX(0,N(J85)+AG86-AH86)</f>
        <v/>
      </c>
      <c r="AJ86">
        <f>AF86+AI86</f>
        <v/>
      </c>
      <c r="AK86">
        <f>IF(N(L85)&lt;=0,0,ROUND(N(L85)*$C$10/12,2))</f>
        <v/>
      </c>
      <c r="AL86">
        <f>MAX(0,MIN(N($D$10),N(L85)+AK86))</f>
        <v/>
      </c>
      <c r="AM86">
        <f>MAX(0,N(L85)+AK86-AL86)</f>
        <v/>
      </c>
      <c r="AN86">
        <f>AJ86+AM86</f>
        <v/>
      </c>
      <c r="AO86">
        <f>IF(N(N85)&lt;=0,0,ROUND(N(N85)*$C$11/12,2))</f>
        <v/>
      </c>
      <c r="AP86">
        <f>MAX(0,MIN(N($D$11),N(N85)+AO86))</f>
        <v/>
      </c>
      <c r="AQ86">
        <f>MAX(0,N(N85)+AO86-AP86)</f>
        <v/>
      </c>
      <c r="AR86">
        <f>AN86+AQ86</f>
        <v/>
      </c>
      <c r="AS86">
        <f>IF(N(P85)&lt;=0,0,ROUND(N(P85)*$C$12/12,2))</f>
        <v/>
      </c>
      <c r="AT86">
        <f>MAX(0,MIN(N($D$12),N(P85)+AS86))</f>
        <v/>
      </c>
      <c r="AU86">
        <f>MAX(0,N(P85)+AS86-AT86)</f>
        <v/>
      </c>
      <c r="AV86">
        <f>AR86+AU86</f>
        <v/>
      </c>
      <c r="AW86">
        <f>IF(N(R85)&lt;=0,0,ROUND(N(R85)*$C$13/12,2))</f>
        <v/>
      </c>
      <c r="AX86">
        <f>MAX(0,MIN(N($D$13),N(R85)+AW86))</f>
        <v/>
      </c>
      <c r="AY86">
        <f>MAX(0,N(R85)+AW86-AX86)</f>
        <v/>
      </c>
      <c r="AZ86">
        <f>AV86+AY86</f>
        <v/>
      </c>
      <c r="BA86">
        <f>MAX(0,$I$7-(V86+Z86+AD86+AH86+AL86+AP86+AT86+AX86))</f>
        <v/>
      </c>
    </row>
    <row r="87">
      <c r="A87" t="n">
        <v>70</v>
      </c>
      <c r="B87" s="39">
        <f>EDATE($I$6,69)</f>
        <v/>
      </c>
      <c r="C87" s="40">
        <f>V87+MIN(X87,BA87)</f>
        <v/>
      </c>
      <c r="D87" s="40">
        <f>ROUND(MAX(0,N(D86)+U87-C87),2)</f>
        <v/>
      </c>
      <c r="E87" s="40">
        <f>Z87+MIN(AB87,BA87)-MIN(X87,BA87)</f>
        <v/>
      </c>
      <c r="F87" s="40">
        <f>ROUND(MAX(0,N(F86)+Y87-E87),2)</f>
        <v/>
      </c>
      <c r="G87" s="40">
        <f>AD87+MIN(AF87,BA87)-MIN(AB87,BA87)</f>
        <v/>
      </c>
      <c r="H87" s="40">
        <f>ROUND(MAX(0,N(H86)+AC87-G87),2)</f>
        <v/>
      </c>
      <c r="I87" s="40">
        <f>AH87+MIN(AJ87,BA87)-MIN(AF87,BA87)</f>
        <v/>
      </c>
      <c r="J87" s="40">
        <f>ROUND(MAX(0,N(J86)+AG87-I87),2)</f>
        <v/>
      </c>
      <c r="K87" s="40">
        <f>AL87+MIN(AN87,BA87)-MIN(AJ87,BA87)</f>
        <v/>
      </c>
      <c r="L87" s="40">
        <f>ROUND(MAX(0,N(L86)+AK87-K87),2)</f>
        <v/>
      </c>
      <c r="M87" s="40">
        <f>AP87+MIN(AR87,BA87)-MIN(AN87,BA87)</f>
        <v/>
      </c>
      <c r="N87" s="40">
        <f>ROUND(MAX(0,N(N86)+AO87-M87),2)</f>
        <v/>
      </c>
      <c r="O87" s="40">
        <f>AT87+MIN(AV87,BA87)-MIN(AR87,BA87)</f>
        <v/>
      </c>
      <c r="P87" s="40">
        <f>ROUND(MAX(0,N(P86)+AS87-O87),2)</f>
        <v/>
      </c>
      <c r="Q87" s="40">
        <f>AX87+MIN(AZ87,BA87)-MIN(AV87,BA87)</f>
        <v/>
      </c>
      <c r="R87" s="40">
        <f>ROUND(MAX(0,N(R86)+AW87-Q87),2)</f>
        <v/>
      </c>
      <c r="S87" s="23">
        <f>C87+E87+G87+I87+K87+M87+O87+Q87</f>
        <v/>
      </c>
      <c r="T87" s="23">
        <f>D87+F87+H87+J87+L87+N87+P87+R87</f>
        <v/>
      </c>
      <c r="U87">
        <f>IF(N(D86)&lt;=0,0,ROUND(N(D86)*$C$6/12,2))</f>
        <v/>
      </c>
      <c r="V87">
        <f>MAX(0,MIN(N($D$6),N(D86)+U87))</f>
        <v/>
      </c>
      <c r="W87">
        <f>MAX(0,N(D86)+U87-V87)</f>
        <v/>
      </c>
      <c r="X87">
        <f>W87</f>
        <v/>
      </c>
      <c r="Y87">
        <f>IF(N(F86)&lt;=0,0,ROUND(N(F86)*$C$7/12,2))</f>
        <v/>
      </c>
      <c r="Z87">
        <f>MAX(0,MIN(N($D$7),N(F86)+Y87))</f>
        <v/>
      </c>
      <c r="AA87">
        <f>MAX(0,N(F86)+Y87-Z87)</f>
        <v/>
      </c>
      <c r="AB87">
        <f>X87+AA87</f>
        <v/>
      </c>
      <c r="AC87">
        <f>IF(N(H86)&lt;=0,0,ROUND(N(H86)*$C$8/12,2))</f>
        <v/>
      </c>
      <c r="AD87">
        <f>MAX(0,MIN(N($D$8),N(H86)+AC87))</f>
        <v/>
      </c>
      <c r="AE87">
        <f>MAX(0,N(H86)+AC87-AD87)</f>
        <v/>
      </c>
      <c r="AF87">
        <f>AB87+AE87</f>
        <v/>
      </c>
      <c r="AG87">
        <f>IF(N(J86)&lt;=0,0,ROUND(N(J86)*$C$9/12,2))</f>
        <v/>
      </c>
      <c r="AH87">
        <f>MAX(0,MIN(N($D$9),N(J86)+AG87))</f>
        <v/>
      </c>
      <c r="AI87">
        <f>MAX(0,N(J86)+AG87-AH87)</f>
        <v/>
      </c>
      <c r="AJ87">
        <f>AF87+AI87</f>
        <v/>
      </c>
      <c r="AK87">
        <f>IF(N(L86)&lt;=0,0,ROUND(N(L86)*$C$10/12,2))</f>
        <v/>
      </c>
      <c r="AL87">
        <f>MAX(0,MIN(N($D$10),N(L86)+AK87))</f>
        <v/>
      </c>
      <c r="AM87">
        <f>MAX(0,N(L86)+AK87-AL87)</f>
        <v/>
      </c>
      <c r="AN87">
        <f>AJ87+AM87</f>
        <v/>
      </c>
      <c r="AO87">
        <f>IF(N(N86)&lt;=0,0,ROUND(N(N86)*$C$11/12,2))</f>
        <v/>
      </c>
      <c r="AP87">
        <f>MAX(0,MIN(N($D$11),N(N86)+AO87))</f>
        <v/>
      </c>
      <c r="AQ87">
        <f>MAX(0,N(N86)+AO87-AP87)</f>
        <v/>
      </c>
      <c r="AR87">
        <f>AN87+AQ87</f>
        <v/>
      </c>
      <c r="AS87">
        <f>IF(N(P86)&lt;=0,0,ROUND(N(P86)*$C$12/12,2))</f>
        <v/>
      </c>
      <c r="AT87">
        <f>MAX(0,MIN(N($D$12),N(P86)+AS87))</f>
        <v/>
      </c>
      <c r="AU87">
        <f>MAX(0,N(P86)+AS87-AT87)</f>
        <v/>
      </c>
      <c r="AV87">
        <f>AR87+AU87</f>
        <v/>
      </c>
      <c r="AW87">
        <f>IF(N(R86)&lt;=0,0,ROUND(N(R86)*$C$13/12,2))</f>
        <v/>
      </c>
      <c r="AX87">
        <f>MAX(0,MIN(N($D$13),N(R86)+AW87))</f>
        <v/>
      </c>
      <c r="AY87">
        <f>MAX(0,N(R86)+AW87-AX87)</f>
        <v/>
      </c>
      <c r="AZ87">
        <f>AV87+AY87</f>
        <v/>
      </c>
      <c r="BA87">
        <f>MAX(0,$I$7-(V87+Z87+AD87+AH87+AL87+AP87+AT87+AX87))</f>
        <v/>
      </c>
    </row>
    <row r="88">
      <c r="A88" t="n">
        <v>71</v>
      </c>
      <c r="B88" s="39">
        <f>EDATE($I$6,70)</f>
        <v/>
      </c>
      <c r="C88" s="24">
        <f>V88+MIN(X88,BA88)</f>
        <v/>
      </c>
      <c r="D88" s="24">
        <f>ROUND(MAX(0,N(D87)+U88-C88),2)</f>
        <v/>
      </c>
      <c r="E88" s="24">
        <f>Z88+MIN(AB88,BA88)-MIN(X88,BA88)</f>
        <v/>
      </c>
      <c r="F88" s="24">
        <f>ROUND(MAX(0,N(F87)+Y88-E88),2)</f>
        <v/>
      </c>
      <c r="G88" s="24">
        <f>AD88+MIN(AF88,BA88)-MIN(AB88,BA88)</f>
        <v/>
      </c>
      <c r="H88" s="24">
        <f>ROUND(MAX(0,N(H87)+AC88-G88),2)</f>
        <v/>
      </c>
      <c r="I88" s="24">
        <f>AH88+MIN(AJ88,BA88)-MIN(AF88,BA88)</f>
        <v/>
      </c>
      <c r="J88" s="24">
        <f>ROUND(MAX(0,N(J87)+AG88-I88),2)</f>
        <v/>
      </c>
      <c r="K88" s="24">
        <f>AL88+MIN(AN88,BA88)-MIN(AJ88,BA88)</f>
        <v/>
      </c>
      <c r="L88" s="24">
        <f>ROUND(MAX(0,N(L87)+AK88-K88),2)</f>
        <v/>
      </c>
      <c r="M88" s="24">
        <f>AP88+MIN(AR88,BA88)-MIN(AN88,BA88)</f>
        <v/>
      </c>
      <c r="N88" s="24">
        <f>ROUND(MAX(0,N(N87)+AO88-M88),2)</f>
        <v/>
      </c>
      <c r="O88" s="24">
        <f>AT88+MIN(AV88,BA88)-MIN(AR88,BA88)</f>
        <v/>
      </c>
      <c r="P88" s="24">
        <f>ROUND(MAX(0,N(P87)+AS88-O88),2)</f>
        <v/>
      </c>
      <c r="Q88" s="24">
        <f>AX88+MIN(AZ88,BA88)-MIN(AV88,BA88)</f>
        <v/>
      </c>
      <c r="R88" s="24">
        <f>ROUND(MAX(0,N(R87)+AW88-Q88),2)</f>
        <v/>
      </c>
      <c r="S88" s="23">
        <f>C88+E88+G88+I88+K88+M88+O88+Q88</f>
        <v/>
      </c>
      <c r="T88" s="23">
        <f>D88+F88+H88+J88+L88+N88+P88+R88</f>
        <v/>
      </c>
      <c r="U88">
        <f>IF(N(D87)&lt;=0,0,ROUND(N(D87)*$C$6/12,2))</f>
        <v/>
      </c>
      <c r="V88">
        <f>MAX(0,MIN(N($D$6),N(D87)+U88))</f>
        <v/>
      </c>
      <c r="W88">
        <f>MAX(0,N(D87)+U88-V88)</f>
        <v/>
      </c>
      <c r="X88">
        <f>W88</f>
        <v/>
      </c>
      <c r="Y88">
        <f>IF(N(F87)&lt;=0,0,ROUND(N(F87)*$C$7/12,2))</f>
        <v/>
      </c>
      <c r="Z88">
        <f>MAX(0,MIN(N($D$7),N(F87)+Y88))</f>
        <v/>
      </c>
      <c r="AA88">
        <f>MAX(0,N(F87)+Y88-Z88)</f>
        <v/>
      </c>
      <c r="AB88">
        <f>X88+AA88</f>
        <v/>
      </c>
      <c r="AC88">
        <f>IF(N(H87)&lt;=0,0,ROUND(N(H87)*$C$8/12,2))</f>
        <v/>
      </c>
      <c r="AD88">
        <f>MAX(0,MIN(N($D$8),N(H87)+AC88))</f>
        <v/>
      </c>
      <c r="AE88">
        <f>MAX(0,N(H87)+AC88-AD88)</f>
        <v/>
      </c>
      <c r="AF88">
        <f>AB88+AE88</f>
        <v/>
      </c>
      <c r="AG88">
        <f>IF(N(J87)&lt;=0,0,ROUND(N(J87)*$C$9/12,2))</f>
        <v/>
      </c>
      <c r="AH88">
        <f>MAX(0,MIN(N($D$9),N(J87)+AG88))</f>
        <v/>
      </c>
      <c r="AI88">
        <f>MAX(0,N(J87)+AG88-AH88)</f>
        <v/>
      </c>
      <c r="AJ88">
        <f>AF88+AI88</f>
        <v/>
      </c>
      <c r="AK88">
        <f>IF(N(L87)&lt;=0,0,ROUND(N(L87)*$C$10/12,2))</f>
        <v/>
      </c>
      <c r="AL88">
        <f>MAX(0,MIN(N($D$10),N(L87)+AK88))</f>
        <v/>
      </c>
      <c r="AM88">
        <f>MAX(0,N(L87)+AK88-AL88)</f>
        <v/>
      </c>
      <c r="AN88">
        <f>AJ88+AM88</f>
        <v/>
      </c>
      <c r="AO88">
        <f>IF(N(N87)&lt;=0,0,ROUND(N(N87)*$C$11/12,2))</f>
        <v/>
      </c>
      <c r="AP88">
        <f>MAX(0,MIN(N($D$11),N(N87)+AO88))</f>
        <v/>
      </c>
      <c r="AQ88">
        <f>MAX(0,N(N87)+AO88-AP88)</f>
        <v/>
      </c>
      <c r="AR88">
        <f>AN88+AQ88</f>
        <v/>
      </c>
      <c r="AS88">
        <f>IF(N(P87)&lt;=0,0,ROUND(N(P87)*$C$12/12,2))</f>
        <v/>
      </c>
      <c r="AT88">
        <f>MAX(0,MIN(N($D$12),N(P87)+AS88))</f>
        <v/>
      </c>
      <c r="AU88">
        <f>MAX(0,N(P87)+AS88-AT88)</f>
        <v/>
      </c>
      <c r="AV88">
        <f>AR88+AU88</f>
        <v/>
      </c>
      <c r="AW88">
        <f>IF(N(R87)&lt;=0,0,ROUND(N(R87)*$C$13/12,2))</f>
        <v/>
      </c>
      <c r="AX88">
        <f>MAX(0,MIN(N($D$13),N(R87)+AW88))</f>
        <v/>
      </c>
      <c r="AY88">
        <f>MAX(0,N(R87)+AW88-AX88)</f>
        <v/>
      </c>
      <c r="AZ88">
        <f>AV88+AY88</f>
        <v/>
      </c>
      <c r="BA88">
        <f>MAX(0,$I$7-(V88+Z88+AD88+AH88+AL88+AP88+AT88+AX88))</f>
        <v/>
      </c>
    </row>
    <row r="89">
      <c r="A89" t="n">
        <v>72</v>
      </c>
      <c r="B89" s="39">
        <f>EDATE($I$6,71)</f>
        <v/>
      </c>
      <c r="C89" s="40">
        <f>V89+MIN(X89,BA89)</f>
        <v/>
      </c>
      <c r="D89" s="40">
        <f>ROUND(MAX(0,N(D88)+U89-C89),2)</f>
        <v/>
      </c>
      <c r="E89" s="40">
        <f>Z89+MIN(AB89,BA89)-MIN(X89,BA89)</f>
        <v/>
      </c>
      <c r="F89" s="40">
        <f>ROUND(MAX(0,N(F88)+Y89-E89),2)</f>
        <v/>
      </c>
      <c r="G89" s="40">
        <f>AD89+MIN(AF89,BA89)-MIN(AB89,BA89)</f>
        <v/>
      </c>
      <c r="H89" s="40">
        <f>ROUND(MAX(0,N(H88)+AC89-G89),2)</f>
        <v/>
      </c>
      <c r="I89" s="40">
        <f>AH89+MIN(AJ89,BA89)-MIN(AF89,BA89)</f>
        <v/>
      </c>
      <c r="J89" s="40">
        <f>ROUND(MAX(0,N(J88)+AG89-I89),2)</f>
        <v/>
      </c>
      <c r="K89" s="40">
        <f>AL89+MIN(AN89,BA89)-MIN(AJ89,BA89)</f>
        <v/>
      </c>
      <c r="L89" s="40">
        <f>ROUND(MAX(0,N(L88)+AK89-K89),2)</f>
        <v/>
      </c>
      <c r="M89" s="40">
        <f>AP89+MIN(AR89,BA89)-MIN(AN89,BA89)</f>
        <v/>
      </c>
      <c r="N89" s="40">
        <f>ROUND(MAX(0,N(N88)+AO89-M89),2)</f>
        <v/>
      </c>
      <c r="O89" s="40">
        <f>AT89+MIN(AV89,BA89)-MIN(AR89,BA89)</f>
        <v/>
      </c>
      <c r="P89" s="40">
        <f>ROUND(MAX(0,N(P88)+AS89-O89),2)</f>
        <v/>
      </c>
      <c r="Q89" s="40">
        <f>AX89+MIN(AZ89,BA89)-MIN(AV89,BA89)</f>
        <v/>
      </c>
      <c r="R89" s="40">
        <f>ROUND(MAX(0,N(R88)+AW89-Q89),2)</f>
        <v/>
      </c>
      <c r="S89" s="23">
        <f>C89+E89+G89+I89+K89+M89+O89+Q89</f>
        <v/>
      </c>
      <c r="T89" s="23">
        <f>D89+F89+H89+J89+L89+N89+P89+R89</f>
        <v/>
      </c>
      <c r="U89">
        <f>IF(N(D88)&lt;=0,0,ROUND(N(D88)*$C$6/12,2))</f>
        <v/>
      </c>
      <c r="V89">
        <f>MAX(0,MIN(N($D$6),N(D88)+U89))</f>
        <v/>
      </c>
      <c r="W89">
        <f>MAX(0,N(D88)+U89-V89)</f>
        <v/>
      </c>
      <c r="X89">
        <f>W89</f>
        <v/>
      </c>
      <c r="Y89">
        <f>IF(N(F88)&lt;=0,0,ROUND(N(F88)*$C$7/12,2))</f>
        <v/>
      </c>
      <c r="Z89">
        <f>MAX(0,MIN(N($D$7),N(F88)+Y89))</f>
        <v/>
      </c>
      <c r="AA89">
        <f>MAX(0,N(F88)+Y89-Z89)</f>
        <v/>
      </c>
      <c r="AB89">
        <f>X89+AA89</f>
        <v/>
      </c>
      <c r="AC89">
        <f>IF(N(H88)&lt;=0,0,ROUND(N(H88)*$C$8/12,2))</f>
        <v/>
      </c>
      <c r="AD89">
        <f>MAX(0,MIN(N($D$8),N(H88)+AC89))</f>
        <v/>
      </c>
      <c r="AE89">
        <f>MAX(0,N(H88)+AC89-AD89)</f>
        <v/>
      </c>
      <c r="AF89">
        <f>AB89+AE89</f>
        <v/>
      </c>
      <c r="AG89">
        <f>IF(N(J88)&lt;=0,0,ROUND(N(J88)*$C$9/12,2))</f>
        <v/>
      </c>
      <c r="AH89">
        <f>MAX(0,MIN(N($D$9),N(J88)+AG89))</f>
        <v/>
      </c>
      <c r="AI89">
        <f>MAX(0,N(J88)+AG89-AH89)</f>
        <v/>
      </c>
      <c r="AJ89">
        <f>AF89+AI89</f>
        <v/>
      </c>
      <c r="AK89">
        <f>IF(N(L88)&lt;=0,0,ROUND(N(L88)*$C$10/12,2))</f>
        <v/>
      </c>
      <c r="AL89">
        <f>MAX(0,MIN(N($D$10),N(L88)+AK89))</f>
        <v/>
      </c>
      <c r="AM89">
        <f>MAX(0,N(L88)+AK89-AL89)</f>
        <v/>
      </c>
      <c r="AN89">
        <f>AJ89+AM89</f>
        <v/>
      </c>
      <c r="AO89">
        <f>IF(N(N88)&lt;=0,0,ROUND(N(N88)*$C$11/12,2))</f>
        <v/>
      </c>
      <c r="AP89">
        <f>MAX(0,MIN(N($D$11),N(N88)+AO89))</f>
        <v/>
      </c>
      <c r="AQ89">
        <f>MAX(0,N(N88)+AO89-AP89)</f>
        <v/>
      </c>
      <c r="AR89">
        <f>AN89+AQ89</f>
        <v/>
      </c>
      <c r="AS89">
        <f>IF(N(P88)&lt;=0,0,ROUND(N(P88)*$C$12/12,2))</f>
        <v/>
      </c>
      <c r="AT89">
        <f>MAX(0,MIN(N($D$12),N(P88)+AS89))</f>
        <v/>
      </c>
      <c r="AU89">
        <f>MAX(0,N(P88)+AS89-AT89)</f>
        <v/>
      </c>
      <c r="AV89">
        <f>AR89+AU89</f>
        <v/>
      </c>
      <c r="AW89">
        <f>IF(N(R88)&lt;=0,0,ROUND(N(R88)*$C$13/12,2))</f>
        <v/>
      </c>
      <c r="AX89">
        <f>MAX(0,MIN(N($D$13),N(R88)+AW89))</f>
        <v/>
      </c>
      <c r="AY89">
        <f>MAX(0,N(R88)+AW89-AX89)</f>
        <v/>
      </c>
      <c r="AZ89">
        <f>AV89+AY89</f>
        <v/>
      </c>
      <c r="BA89">
        <f>MAX(0,$I$7-(V89+Z89+AD89+AH89+AL89+AP89+AT89+AX89))</f>
        <v/>
      </c>
    </row>
    <row r="90">
      <c r="A90" t="n">
        <v>73</v>
      </c>
      <c r="B90" s="39">
        <f>EDATE($I$6,72)</f>
        <v/>
      </c>
      <c r="C90" s="24">
        <f>V90+MIN(X90,BA90)</f>
        <v/>
      </c>
      <c r="D90" s="24">
        <f>ROUND(MAX(0,N(D89)+U90-C90),2)</f>
        <v/>
      </c>
      <c r="E90" s="24">
        <f>Z90+MIN(AB90,BA90)-MIN(X90,BA90)</f>
        <v/>
      </c>
      <c r="F90" s="24">
        <f>ROUND(MAX(0,N(F89)+Y90-E90),2)</f>
        <v/>
      </c>
      <c r="G90" s="24">
        <f>AD90+MIN(AF90,BA90)-MIN(AB90,BA90)</f>
        <v/>
      </c>
      <c r="H90" s="24">
        <f>ROUND(MAX(0,N(H89)+AC90-G90),2)</f>
        <v/>
      </c>
      <c r="I90" s="24">
        <f>AH90+MIN(AJ90,BA90)-MIN(AF90,BA90)</f>
        <v/>
      </c>
      <c r="J90" s="24">
        <f>ROUND(MAX(0,N(J89)+AG90-I90),2)</f>
        <v/>
      </c>
      <c r="K90" s="24">
        <f>AL90+MIN(AN90,BA90)-MIN(AJ90,BA90)</f>
        <v/>
      </c>
      <c r="L90" s="24">
        <f>ROUND(MAX(0,N(L89)+AK90-K90),2)</f>
        <v/>
      </c>
      <c r="M90" s="24">
        <f>AP90+MIN(AR90,BA90)-MIN(AN90,BA90)</f>
        <v/>
      </c>
      <c r="N90" s="24">
        <f>ROUND(MAX(0,N(N89)+AO90-M90),2)</f>
        <v/>
      </c>
      <c r="O90" s="24">
        <f>AT90+MIN(AV90,BA90)-MIN(AR90,BA90)</f>
        <v/>
      </c>
      <c r="P90" s="24">
        <f>ROUND(MAX(0,N(P89)+AS90-O90),2)</f>
        <v/>
      </c>
      <c r="Q90" s="24">
        <f>AX90+MIN(AZ90,BA90)-MIN(AV90,BA90)</f>
        <v/>
      </c>
      <c r="R90" s="24">
        <f>ROUND(MAX(0,N(R89)+AW90-Q90),2)</f>
        <v/>
      </c>
      <c r="S90" s="23">
        <f>C90+E90+G90+I90+K90+M90+O90+Q90</f>
        <v/>
      </c>
      <c r="T90" s="23">
        <f>D90+F90+H90+J90+L90+N90+P90+R90</f>
        <v/>
      </c>
      <c r="U90">
        <f>IF(N(D89)&lt;=0,0,ROUND(N(D89)*$C$6/12,2))</f>
        <v/>
      </c>
      <c r="V90">
        <f>MAX(0,MIN(N($D$6),N(D89)+U90))</f>
        <v/>
      </c>
      <c r="W90">
        <f>MAX(0,N(D89)+U90-V90)</f>
        <v/>
      </c>
      <c r="X90">
        <f>W90</f>
        <v/>
      </c>
      <c r="Y90">
        <f>IF(N(F89)&lt;=0,0,ROUND(N(F89)*$C$7/12,2))</f>
        <v/>
      </c>
      <c r="Z90">
        <f>MAX(0,MIN(N($D$7),N(F89)+Y90))</f>
        <v/>
      </c>
      <c r="AA90">
        <f>MAX(0,N(F89)+Y90-Z90)</f>
        <v/>
      </c>
      <c r="AB90">
        <f>X90+AA90</f>
        <v/>
      </c>
      <c r="AC90">
        <f>IF(N(H89)&lt;=0,0,ROUND(N(H89)*$C$8/12,2))</f>
        <v/>
      </c>
      <c r="AD90">
        <f>MAX(0,MIN(N($D$8),N(H89)+AC90))</f>
        <v/>
      </c>
      <c r="AE90">
        <f>MAX(0,N(H89)+AC90-AD90)</f>
        <v/>
      </c>
      <c r="AF90">
        <f>AB90+AE90</f>
        <v/>
      </c>
      <c r="AG90">
        <f>IF(N(J89)&lt;=0,0,ROUND(N(J89)*$C$9/12,2))</f>
        <v/>
      </c>
      <c r="AH90">
        <f>MAX(0,MIN(N($D$9),N(J89)+AG90))</f>
        <v/>
      </c>
      <c r="AI90">
        <f>MAX(0,N(J89)+AG90-AH90)</f>
        <v/>
      </c>
      <c r="AJ90">
        <f>AF90+AI90</f>
        <v/>
      </c>
      <c r="AK90">
        <f>IF(N(L89)&lt;=0,0,ROUND(N(L89)*$C$10/12,2))</f>
        <v/>
      </c>
      <c r="AL90">
        <f>MAX(0,MIN(N($D$10),N(L89)+AK90))</f>
        <v/>
      </c>
      <c r="AM90">
        <f>MAX(0,N(L89)+AK90-AL90)</f>
        <v/>
      </c>
      <c r="AN90">
        <f>AJ90+AM90</f>
        <v/>
      </c>
      <c r="AO90">
        <f>IF(N(N89)&lt;=0,0,ROUND(N(N89)*$C$11/12,2))</f>
        <v/>
      </c>
      <c r="AP90">
        <f>MAX(0,MIN(N($D$11),N(N89)+AO90))</f>
        <v/>
      </c>
      <c r="AQ90">
        <f>MAX(0,N(N89)+AO90-AP90)</f>
        <v/>
      </c>
      <c r="AR90">
        <f>AN90+AQ90</f>
        <v/>
      </c>
      <c r="AS90">
        <f>IF(N(P89)&lt;=0,0,ROUND(N(P89)*$C$12/12,2))</f>
        <v/>
      </c>
      <c r="AT90">
        <f>MAX(0,MIN(N($D$12),N(P89)+AS90))</f>
        <v/>
      </c>
      <c r="AU90">
        <f>MAX(0,N(P89)+AS90-AT90)</f>
        <v/>
      </c>
      <c r="AV90">
        <f>AR90+AU90</f>
        <v/>
      </c>
      <c r="AW90">
        <f>IF(N(R89)&lt;=0,0,ROUND(N(R89)*$C$13/12,2))</f>
        <v/>
      </c>
      <c r="AX90">
        <f>MAX(0,MIN(N($D$13),N(R89)+AW90))</f>
        <v/>
      </c>
      <c r="AY90">
        <f>MAX(0,N(R89)+AW90-AX90)</f>
        <v/>
      </c>
      <c r="AZ90">
        <f>AV90+AY90</f>
        <v/>
      </c>
      <c r="BA90">
        <f>MAX(0,$I$7-(V90+Z90+AD90+AH90+AL90+AP90+AT90+AX90))</f>
        <v/>
      </c>
    </row>
    <row r="91">
      <c r="A91" t="n">
        <v>74</v>
      </c>
      <c r="B91" s="39">
        <f>EDATE($I$6,73)</f>
        <v/>
      </c>
      <c r="C91" s="40">
        <f>V91+MIN(X91,BA91)</f>
        <v/>
      </c>
      <c r="D91" s="40">
        <f>ROUND(MAX(0,N(D90)+U91-C91),2)</f>
        <v/>
      </c>
      <c r="E91" s="40">
        <f>Z91+MIN(AB91,BA91)-MIN(X91,BA91)</f>
        <v/>
      </c>
      <c r="F91" s="40">
        <f>ROUND(MAX(0,N(F90)+Y91-E91),2)</f>
        <v/>
      </c>
      <c r="G91" s="40">
        <f>AD91+MIN(AF91,BA91)-MIN(AB91,BA91)</f>
        <v/>
      </c>
      <c r="H91" s="40">
        <f>ROUND(MAX(0,N(H90)+AC91-G91),2)</f>
        <v/>
      </c>
      <c r="I91" s="40">
        <f>AH91+MIN(AJ91,BA91)-MIN(AF91,BA91)</f>
        <v/>
      </c>
      <c r="J91" s="40">
        <f>ROUND(MAX(0,N(J90)+AG91-I91),2)</f>
        <v/>
      </c>
      <c r="K91" s="40">
        <f>AL91+MIN(AN91,BA91)-MIN(AJ91,BA91)</f>
        <v/>
      </c>
      <c r="L91" s="40">
        <f>ROUND(MAX(0,N(L90)+AK91-K91),2)</f>
        <v/>
      </c>
      <c r="M91" s="40">
        <f>AP91+MIN(AR91,BA91)-MIN(AN91,BA91)</f>
        <v/>
      </c>
      <c r="N91" s="40">
        <f>ROUND(MAX(0,N(N90)+AO91-M91),2)</f>
        <v/>
      </c>
      <c r="O91" s="40">
        <f>AT91+MIN(AV91,BA91)-MIN(AR91,BA91)</f>
        <v/>
      </c>
      <c r="P91" s="40">
        <f>ROUND(MAX(0,N(P90)+AS91-O91),2)</f>
        <v/>
      </c>
      <c r="Q91" s="40">
        <f>AX91+MIN(AZ91,BA91)-MIN(AV91,BA91)</f>
        <v/>
      </c>
      <c r="R91" s="40">
        <f>ROUND(MAX(0,N(R90)+AW91-Q91),2)</f>
        <v/>
      </c>
      <c r="S91" s="23">
        <f>C91+E91+G91+I91+K91+M91+O91+Q91</f>
        <v/>
      </c>
      <c r="T91" s="23">
        <f>D91+F91+H91+J91+L91+N91+P91+R91</f>
        <v/>
      </c>
      <c r="U91">
        <f>IF(N(D90)&lt;=0,0,ROUND(N(D90)*$C$6/12,2))</f>
        <v/>
      </c>
      <c r="V91">
        <f>MAX(0,MIN(N($D$6),N(D90)+U91))</f>
        <v/>
      </c>
      <c r="W91">
        <f>MAX(0,N(D90)+U91-V91)</f>
        <v/>
      </c>
      <c r="X91">
        <f>W91</f>
        <v/>
      </c>
      <c r="Y91">
        <f>IF(N(F90)&lt;=0,0,ROUND(N(F90)*$C$7/12,2))</f>
        <v/>
      </c>
      <c r="Z91">
        <f>MAX(0,MIN(N($D$7),N(F90)+Y91))</f>
        <v/>
      </c>
      <c r="AA91">
        <f>MAX(0,N(F90)+Y91-Z91)</f>
        <v/>
      </c>
      <c r="AB91">
        <f>X91+AA91</f>
        <v/>
      </c>
      <c r="AC91">
        <f>IF(N(H90)&lt;=0,0,ROUND(N(H90)*$C$8/12,2))</f>
        <v/>
      </c>
      <c r="AD91">
        <f>MAX(0,MIN(N($D$8),N(H90)+AC91))</f>
        <v/>
      </c>
      <c r="AE91">
        <f>MAX(0,N(H90)+AC91-AD91)</f>
        <v/>
      </c>
      <c r="AF91">
        <f>AB91+AE91</f>
        <v/>
      </c>
      <c r="AG91">
        <f>IF(N(J90)&lt;=0,0,ROUND(N(J90)*$C$9/12,2))</f>
        <v/>
      </c>
      <c r="AH91">
        <f>MAX(0,MIN(N($D$9),N(J90)+AG91))</f>
        <v/>
      </c>
      <c r="AI91">
        <f>MAX(0,N(J90)+AG91-AH91)</f>
        <v/>
      </c>
      <c r="AJ91">
        <f>AF91+AI91</f>
        <v/>
      </c>
      <c r="AK91">
        <f>IF(N(L90)&lt;=0,0,ROUND(N(L90)*$C$10/12,2))</f>
        <v/>
      </c>
      <c r="AL91">
        <f>MAX(0,MIN(N($D$10),N(L90)+AK91))</f>
        <v/>
      </c>
      <c r="AM91">
        <f>MAX(0,N(L90)+AK91-AL91)</f>
        <v/>
      </c>
      <c r="AN91">
        <f>AJ91+AM91</f>
        <v/>
      </c>
      <c r="AO91">
        <f>IF(N(N90)&lt;=0,0,ROUND(N(N90)*$C$11/12,2))</f>
        <v/>
      </c>
      <c r="AP91">
        <f>MAX(0,MIN(N($D$11),N(N90)+AO91))</f>
        <v/>
      </c>
      <c r="AQ91">
        <f>MAX(0,N(N90)+AO91-AP91)</f>
        <v/>
      </c>
      <c r="AR91">
        <f>AN91+AQ91</f>
        <v/>
      </c>
      <c r="AS91">
        <f>IF(N(P90)&lt;=0,0,ROUND(N(P90)*$C$12/12,2))</f>
        <v/>
      </c>
      <c r="AT91">
        <f>MAX(0,MIN(N($D$12),N(P90)+AS91))</f>
        <v/>
      </c>
      <c r="AU91">
        <f>MAX(0,N(P90)+AS91-AT91)</f>
        <v/>
      </c>
      <c r="AV91">
        <f>AR91+AU91</f>
        <v/>
      </c>
      <c r="AW91">
        <f>IF(N(R90)&lt;=0,0,ROUND(N(R90)*$C$13/12,2))</f>
        <v/>
      </c>
      <c r="AX91">
        <f>MAX(0,MIN(N($D$13),N(R90)+AW91))</f>
        <v/>
      </c>
      <c r="AY91">
        <f>MAX(0,N(R90)+AW91-AX91)</f>
        <v/>
      </c>
      <c r="AZ91">
        <f>AV91+AY91</f>
        <v/>
      </c>
      <c r="BA91">
        <f>MAX(0,$I$7-(V91+Z91+AD91+AH91+AL91+AP91+AT91+AX91))</f>
        <v/>
      </c>
    </row>
    <row r="92">
      <c r="A92" t="n">
        <v>75</v>
      </c>
      <c r="B92" s="39">
        <f>EDATE($I$6,74)</f>
        <v/>
      </c>
      <c r="C92" s="24">
        <f>V92+MIN(X92,BA92)</f>
        <v/>
      </c>
      <c r="D92" s="24">
        <f>ROUND(MAX(0,N(D91)+U92-C92),2)</f>
        <v/>
      </c>
      <c r="E92" s="24">
        <f>Z92+MIN(AB92,BA92)-MIN(X92,BA92)</f>
        <v/>
      </c>
      <c r="F92" s="24">
        <f>ROUND(MAX(0,N(F91)+Y92-E92),2)</f>
        <v/>
      </c>
      <c r="G92" s="24">
        <f>AD92+MIN(AF92,BA92)-MIN(AB92,BA92)</f>
        <v/>
      </c>
      <c r="H92" s="24">
        <f>ROUND(MAX(0,N(H91)+AC92-G92),2)</f>
        <v/>
      </c>
      <c r="I92" s="24">
        <f>AH92+MIN(AJ92,BA92)-MIN(AF92,BA92)</f>
        <v/>
      </c>
      <c r="J92" s="24">
        <f>ROUND(MAX(0,N(J91)+AG92-I92),2)</f>
        <v/>
      </c>
      <c r="K92" s="24">
        <f>AL92+MIN(AN92,BA92)-MIN(AJ92,BA92)</f>
        <v/>
      </c>
      <c r="L92" s="24">
        <f>ROUND(MAX(0,N(L91)+AK92-K92),2)</f>
        <v/>
      </c>
      <c r="M92" s="24">
        <f>AP92+MIN(AR92,BA92)-MIN(AN92,BA92)</f>
        <v/>
      </c>
      <c r="N92" s="24">
        <f>ROUND(MAX(0,N(N91)+AO92-M92),2)</f>
        <v/>
      </c>
      <c r="O92" s="24">
        <f>AT92+MIN(AV92,BA92)-MIN(AR92,BA92)</f>
        <v/>
      </c>
      <c r="P92" s="24">
        <f>ROUND(MAX(0,N(P91)+AS92-O92),2)</f>
        <v/>
      </c>
      <c r="Q92" s="24">
        <f>AX92+MIN(AZ92,BA92)-MIN(AV92,BA92)</f>
        <v/>
      </c>
      <c r="R92" s="24">
        <f>ROUND(MAX(0,N(R91)+AW92-Q92),2)</f>
        <v/>
      </c>
      <c r="S92" s="23">
        <f>C92+E92+G92+I92+K92+M92+O92+Q92</f>
        <v/>
      </c>
      <c r="T92" s="23">
        <f>D92+F92+H92+J92+L92+N92+P92+R92</f>
        <v/>
      </c>
      <c r="U92">
        <f>IF(N(D91)&lt;=0,0,ROUND(N(D91)*$C$6/12,2))</f>
        <v/>
      </c>
      <c r="V92">
        <f>MAX(0,MIN(N($D$6),N(D91)+U92))</f>
        <v/>
      </c>
      <c r="W92">
        <f>MAX(0,N(D91)+U92-V92)</f>
        <v/>
      </c>
      <c r="X92">
        <f>W92</f>
        <v/>
      </c>
      <c r="Y92">
        <f>IF(N(F91)&lt;=0,0,ROUND(N(F91)*$C$7/12,2))</f>
        <v/>
      </c>
      <c r="Z92">
        <f>MAX(0,MIN(N($D$7),N(F91)+Y92))</f>
        <v/>
      </c>
      <c r="AA92">
        <f>MAX(0,N(F91)+Y92-Z92)</f>
        <v/>
      </c>
      <c r="AB92">
        <f>X92+AA92</f>
        <v/>
      </c>
      <c r="AC92">
        <f>IF(N(H91)&lt;=0,0,ROUND(N(H91)*$C$8/12,2))</f>
        <v/>
      </c>
      <c r="AD92">
        <f>MAX(0,MIN(N($D$8),N(H91)+AC92))</f>
        <v/>
      </c>
      <c r="AE92">
        <f>MAX(0,N(H91)+AC92-AD92)</f>
        <v/>
      </c>
      <c r="AF92">
        <f>AB92+AE92</f>
        <v/>
      </c>
      <c r="AG92">
        <f>IF(N(J91)&lt;=0,0,ROUND(N(J91)*$C$9/12,2))</f>
        <v/>
      </c>
      <c r="AH92">
        <f>MAX(0,MIN(N($D$9),N(J91)+AG92))</f>
        <v/>
      </c>
      <c r="AI92">
        <f>MAX(0,N(J91)+AG92-AH92)</f>
        <v/>
      </c>
      <c r="AJ92">
        <f>AF92+AI92</f>
        <v/>
      </c>
      <c r="AK92">
        <f>IF(N(L91)&lt;=0,0,ROUND(N(L91)*$C$10/12,2))</f>
        <v/>
      </c>
      <c r="AL92">
        <f>MAX(0,MIN(N($D$10),N(L91)+AK92))</f>
        <v/>
      </c>
      <c r="AM92">
        <f>MAX(0,N(L91)+AK92-AL92)</f>
        <v/>
      </c>
      <c r="AN92">
        <f>AJ92+AM92</f>
        <v/>
      </c>
      <c r="AO92">
        <f>IF(N(N91)&lt;=0,0,ROUND(N(N91)*$C$11/12,2))</f>
        <v/>
      </c>
      <c r="AP92">
        <f>MAX(0,MIN(N($D$11),N(N91)+AO92))</f>
        <v/>
      </c>
      <c r="AQ92">
        <f>MAX(0,N(N91)+AO92-AP92)</f>
        <v/>
      </c>
      <c r="AR92">
        <f>AN92+AQ92</f>
        <v/>
      </c>
      <c r="AS92">
        <f>IF(N(P91)&lt;=0,0,ROUND(N(P91)*$C$12/12,2))</f>
        <v/>
      </c>
      <c r="AT92">
        <f>MAX(0,MIN(N($D$12),N(P91)+AS92))</f>
        <v/>
      </c>
      <c r="AU92">
        <f>MAX(0,N(P91)+AS92-AT92)</f>
        <v/>
      </c>
      <c r="AV92">
        <f>AR92+AU92</f>
        <v/>
      </c>
      <c r="AW92">
        <f>IF(N(R91)&lt;=0,0,ROUND(N(R91)*$C$13/12,2))</f>
        <v/>
      </c>
      <c r="AX92">
        <f>MAX(0,MIN(N($D$13),N(R91)+AW92))</f>
        <v/>
      </c>
      <c r="AY92">
        <f>MAX(0,N(R91)+AW92-AX92)</f>
        <v/>
      </c>
      <c r="AZ92">
        <f>AV92+AY92</f>
        <v/>
      </c>
      <c r="BA92">
        <f>MAX(0,$I$7-(V92+Z92+AD92+AH92+AL92+AP92+AT92+AX92))</f>
        <v/>
      </c>
    </row>
    <row r="93">
      <c r="A93" t="n">
        <v>76</v>
      </c>
      <c r="B93" s="39">
        <f>EDATE($I$6,75)</f>
        <v/>
      </c>
      <c r="C93" s="40">
        <f>V93+MIN(X93,BA93)</f>
        <v/>
      </c>
      <c r="D93" s="40">
        <f>ROUND(MAX(0,N(D92)+U93-C93),2)</f>
        <v/>
      </c>
      <c r="E93" s="40">
        <f>Z93+MIN(AB93,BA93)-MIN(X93,BA93)</f>
        <v/>
      </c>
      <c r="F93" s="40">
        <f>ROUND(MAX(0,N(F92)+Y93-E93),2)</f>
        <v/>
      </c>
      <c r="G93" s="40">
        <f>AD93+MIN(AF93,BA93)-MIN(AB93,BA93)</f>
        <v/>
      </c>
      <c r="H93" s="40">
        <f>ROUND(MAX(0,N(H92)+AC93-G93),2)</f>
        <v/>
      </c>
      <c r="I93" s="40">
        <f>AH93+MIN(AJ93,BA93)-MIN(AF93,BA93)</f>
        <v/>
      </c>
      <c r="J93" s="40">
        <f>ROUND(MAX(0,N(J92)+AG93-I93),2)</f>
        <v/>
      </c>
      <c r="K93" s="40">
        <f>AL93+MIN(AN93,BA93)-MIN(AJ93,BA93)</f>
        <v/>
      </c>
      <c r="L93" s="40">
        <f>ROUND(MAX(0,N(L92)+AK93-K93),2)</f>
        <v/>
      </c>
      <c r="M93" s="40">
        <f>AP93+MIN(AR93,BA93)-MIN(AN93,BA93)</f>
        <v/>
      </c>
      <c r="N93" s="40">
        <f>ROUND(MAX(0,N(N92)+AO93-M93),2)</f>
        <v/>
      </c>
      <c r="O93" s="40">
        <f>AT93+MIN(AV93,BA93)-MIN(AR93,BA93)</f>
        <v/>
      </c>
      <c r="P93" s="40">
        <f>ROUND(MAX(0,N(P92)+AS93-O93),2)</f>
        <v/>
      </c>
      <c r="Q93" s="40">
        <f>AX93+MIN(AZ93,BA93)-MIN(AV93,BA93)</f>
        <v/>
      </c>
      <c r="R93" s="40">
        <f>ROUND(MAX(0,N(R92)+AW93-Q93),2)</f>
        <v/>
      </c>
      <c r="S93" s="23">
        <f>C93+E93+G93+I93+K93+M93+O93+Q93</f>
        <v/>
      </c>
      <c r="T93" s="23">
        <f>D93+F93+H93+J93+L93+N93+P93+R93</f>
        <v/>
      </c>
      <c r="U93">
        <f>IF(N(D92)&lt;=0,0,ROUND(N(D92)*$C$6/12,2))</f>
        <v/>
      </c>
      <c r="V93">
        <f>MAX(0,MIN(N($D$6),N(D92)+U93))</f>
        <v/>
      </c>
      <c r="W93">
        <f>MAX(0,N(D92)+U93-V93)</f>
        <v/>
      </c>
      <c r="X93">
        <f>W93</f>
        <v/>
      </c>
      <c r="Y93">
        <f>IF(N(F92)&lt;=0,0,ROUND(N(F92)*$C$7/12,2))</f>
        <v/>
      </c>
      <c r="Z93">
        <f>MAX(0,MIN(N($D$7),N(F92)+Y93))</f>
        <v/>
      </c>
      <c r="AA93">
        <f>MAX(0,N(F92)+Y93-Z93)</f>
        <v/>
      </c>
      <c r="AB93">
        <f>X93+AA93</f>
        <v/>
      </c>
      <c r="AC93">
        <f>IF(N(H92)&lt;=0,0,ROUND(N(H92)*$C$8/12,2))</f>
        <v/>
      </c>
      <c r="AD93">
        <f>MAX(0,MIN(N($D$8),N(H92)+AC93))</f>
        <v/>
      </c>
      <c r="AE93">
        <f>MAX(0,N(H92)+AC93-AD93)</f>
        <v/>
      </c>
      <c r="AF93">
        <f>AB93+AE93</f>
        <v/>
      </c>
      <c r="AG93">
        <f>IF(N(J92)&lt;=0,0,ROUND(N(J92)*$C$9/12,2))</f>
        <v/>
      </c>
      <c r="AH93">
        <f>MAX(0,MIN(N($D$9),N(J92)+AG93))</f>
        <v/>
      </c>
      <c r="AI93">
        <f>MAX(0,N(J92)+AG93-AH93)</f>
        <v/>
      </c>
      <c r="AJ93">
        <f>AF93+AI93</f>
        <v/>
      </c>
      <c r="AK93">
        <f>IF(N(L92)&lt;=0,0,ROUND(N(L92)*$C$10/12,2))</f>
        <v/>
      </c>
      <c r="AL93">
        <f>MAX(0,MIN(N($D$10),N(L92)+AK93))</f>
        <v/>
      </c>
      <c r="AM93">
        <f>MAX(0,N(L92)+AK93-AL93)</f>
        <v/>
      </c>
      <c r="AN93">
        <f>AJ93+AM93</f>
        <v/>
      </c>
      <c r="AO93">
        <f>IF(N(N92)&lt;=0,0,ROUND(N(N92)*$C$11/12,2))</f>
        <v/>
      </c>
      <c r="AP93">
        <f>MAX(0,MIN(N($D$11),N(N92)+AO93))</f>
        <v/>
      </c>
      <c r="AQ93">
        <f>MAX(0,N(N92)+AO93-AP93)</f>
        <v/>
      </c>
      <c r="AR93">
        <f>AN93+AQ93</f>
        <v/>
      </c>
      <c r="AS93">
        <f>IF(N(P92)&lt;=0,0,ROUND(N(P92)*$C$12/12,2))</f>
        <v/>
      </c>
      <c r="AT93">
        <f>MAX(0,MIN(N($D$12),N(P92)+AS93))</f>
        <v/>
      </c>
      <c r="AU93">
        <f>MAX(0,N(P92)+AS93-AT93)</f>
        <v/>
      </c>
      <c r="AV93">
        <f>AR93+AU93</f>
        <v/>
      </c>
      <c r="AW93">
        <f>IF(N(R92)&lt;=0,0,ROUND(N(R92)*$C$13/12,2))</f>
        <v/>
      </c>
      <c r="AX93">
        <f>MAX(0,MIN(N($D$13),N(R92)+AW93))</f>
        <v/>
      </c>
      <c r="AY93">
        <f>MAX(0,N(R92)+AW93-AX93)</f>
        <v/>
      </c>
      <c r="AZ93">
        <f>AV93+AY93</f>
        <v/>
      </c>
      <c r="BA93">
        <f>MAX(0,$I$7-(V93+Z93+AD93+AH93+AL93+AP93+AT93+AX93))</f>
        <v/>
      </c>
    </row>
    <row r="94">
      <c r="A94" t="n">
        <v>77</v>
      </c>
      <c r="B94" s="39">
        <f>EDATE($I$6,76)</f>
        <v/>
      </c>
      <c r="C94" s="24">
        <f>V94+MIN(X94,BA94)</f>
        <v/>
      </c>
      <c r="D94" s="24">
        <f>ROUND(MAX(0,N(D93)+U94-C94),2)</f>
        <v/>
      </c>
      <c r="E94" s="24">
        <f>Z94+MIN(AB94,BA94)-MIN(X94,BA94)</f>
        <v/>
      </c>
      <c r="F94" s="24">
        <f>ROUND(MAX(0,N(F93)+Y94-E94),2)</f>
        <v/>
      </c>
      <c r="G94" s="24">
        <f>AD94+MIN(AF94,BA94)-MIN(AB94,BA94)</f>
        <v/>
      </c>
      <c r="H94" s="24">
        <f>ROUND(MAX(0,N(H93)+AC94-G94),2)</f>
        <v/>
      </c>
      <c r="I94" s="24">
        <f>AH94+MIN(AJ94,BA94)-MIN(AF94,BA94)</f>
        <v/>
      </c>
      <c r="J94" s="24">
        <f>ROUND(MAX(0,N(J93)+AG94-I94),2)</f>
        <v/>
      </c>
      <c r="K94" s="24">
        <f>AL94+MIN(AN94,BA94)-MIN(AJ94,BA94)</f>
        <v/>
      </c>
      <c r="L94" s="24">
        <f>ROUND(MAX(0,N(L93)+AK94-K94),2)</f>
        <v/>
      </c>
      <c r="M94" s="24">
        <f>AP94+MIN(AR94,BA94)-MIN(AN94,BA94)</f>
        <v/>
      </c>
      <c r="N94" s="24">
        <f>ROUND(MAX(0,N(N93)+AO94-M94),2)</f>
        <v/>
      </c>
      <c r="O94" s="24">
        <f>AT94+MIN(AV94,BA94)-MIN(AR94,BA94)</f>
        <v/>
      </c>
      <c r="P94" s="24">
        <f>ROUND(MAX(0,N(P93)+AS94-O94),2)</f>
        <v/>
      </c>
      <c r="Q94" s="24">
        <f>AX94+MIN(AZ94,BA94)-MIN(AV94,BA94)</f>
        <v/>
      </c>
      <c r="R94" s="24">
        <f>ROUND(MAX(0,N(R93)+AW94-Q94),2)</f>
        <v/>
      </c>
      <c r="S94" s="23">
        <f>C94+E94+G94+I94+K94+M94+O94+Q94</f>
        <v/>
      </c>
      <c r="T94" s="23">
        <f>D94+F94+H94+J94+L94+N94+P94+R94</f>
        <v/>
      </c>
      <c r="U94">
        <f>IF(N(D93)&lt;=0,0,ROUND(N(D93)*$C$6/12,2))</f>
        <v/>
      </c>
      <c r="V94">
        <f>MAX(0,MIN(N($D$6),N(D93)+U94))</f>
        <v/>
      </c>
      <c r="W94">
        <f>MAX(0,N(D93)+U94-V94)</f>
        <v/>
      </c>
      <c r="X94">
        <f>W94</f>
        <v/>
      </c>
      <c r="Y94">
        <f>IF(N(F93)&lt;=0,0,ROUND(N(F93)*$C$7/12,2))</f>
        <v/>
      </c>
      <c r="Z94">
        <f>MAX(0,MIN(N($D$7),N(F93)+Y94))</f>
        <v/>
      </c>
      <c r="AA94">
        <f>MAX(0,N(F93)+Y94-Z94)</f>
        <v/>
      </c>
      <c r="AB94">
        <f>X94+AA94</f>
        <v/>
      </c>
      <c r="AC94">
        <f>IF(N(H93)&lt;=0,0,ROUND(N(H93)*$C$8/12,2))</f>
        <v/>
      </c>
      <c r="AD94">
        <f>MAX(0,MIN(N($D$8),N(H93)+AC94))</f>
        <v/>
      </c>
      <c r="AE94">
        <f>MAX(0,N(H93)+AC94-AD94)</f>
        <v/>
      </c>
      <c r="AF94">
        <f>AB94+AE94</f>
        <v/>
      </c>
      <c r="AG94">
        <f>IF(N(J93)&lt;=0,0,ROUND(N(J93)*$C$9/12,2))</f>
        <v/>
      </c>
      <c r="AH94">
        <f>MAX(0,MIN(N($D$9),N(J93)+AG94))</f>
        <v/>
      </c>
      <c r="AI94">
        <f>MAX(0,N(J93)+AG94-AH94)</f>
        <v/>
      </c>
      <c r="AJ94">
        <f>AF94+AI94</f>
        <v/>
      </c>
      <c r="AK94">
        <f>IF(N(L93)&lt;=0,0,ROUND(N(L93)*$C$10/12,2))</f>
        <v/>
      </c>
      <c r="AL94">
        <f>MAX(0,MIN(N($D$10),N(L93)+AK94))</f>
        <v/>
      </c>
      <c r="AM94">
        <f>MAX(0,N(L93)+AK94-AL94)</f>
        <v/>
      </c>
      <c r="AN94">
        <f>AJ94+AM94</f>
        <v/>
      </c>
      <c r="AO94">
        <f>IF(N(N93)&lt;=0,0,ROUND(N(N93)*$C$11/12,2))</f>
        <v/>
      </c>
      <c r="AP94">
        <f>MAX(0,MIN(N($D$11),N(N93)+AO94))</f>
        <v/>
      </c>
      <c r="AQ94">
        <f>MAX(0,N(N93)+AO94-AP94)</f>
        <v/>
      </c>
      <c r="AR94">
        <f>AN94+AQ94</f>
        <v/>
      </c>
      <c r="AS94">
        <f>IF(N(P93)&lt;=0,0,ROUND(N(P93)*$C$12/12,2))</f>
        <v/>
      </c>
      <c r="AT94">
        <f>MAX(0,MIN(N($D$12),N(P93)+AS94))</f>
        <v/>
      </c>
      <c r="AU94">
        <f>MAX(0,N(P93)+AS94-AT94)</f>
        <v/>
      </c>
      <c r="AV94">
        <f>AR94+AU94</f>
        <v/>
      </c>
      <c r="AW94">
        <f>IF(N(R93)&lt;=0,0,ROUND(N(R93)*$C$13/12,2))</f>
        <v/>
      </c>
      <c r="AX94">
        <f>MAX(0,MIN(N($D$13),N(R93)+AW94))</f>
        <v/>
      </c>
      <c r="AY94">
        <f>MAX(0,N(R93)+AW94-AX94)</f>
        <v/>
      </c>
      <c r="AZ94">
        <f>AV94+AY94</f>
        <v/>
      </c>
      <c r="BA94">
        <f>MAX(0,$I$7-(V94+Z94+AD94+AH94+AL94+AP94+AT94+AX94))</f>
        <v/>
      </c>
    </row>
    <row r="95">
      <c r="A95" t="n">
        <v>78</v>
      </c>
      <c r="B95" s="39">
        <f>EDATE($I$6,77)</f>
        <v/>
      </c>
      <c r="C95" s="40">
        <f>V95+MIN(X95,BA95)</f>
        <v/>
      </c>
      <c r="D95" s="40">
        <f>ROUND(MAX(0,N(D94)+U95-C95),2)</f>
        <v/>
      </c>
      <c r="E95" s="40">
        <f>Z95+MIN(AB95,BA95)-MIN(X95,BA95)</f>
        <v/>
      </c>
      <c r="F95" s="40">
        <f>ROUND(MAX(0,N(F94)+Y95-E95),2)</f>
        <v/>
      </c>
      <c r="G95" s="40">
        <f>AD95+MIN(AF95,BA95)-MIN(AB95,BA95)</f>
        <v/>
      </c>
      <c r="H95" s="40">
        <f>ROUND(MAX(0,N(H94)+AC95-G95),2)</f>
        <v/>
      </c>
      <c r="I95" s="40">
        <f>AH95+MIN(AJ95,BA95)-MIN(AF95,BA95)</f>
        <v/>
      </c>
      <c r="J95" s="40">
        <f>ROUND(MAX(0,N(J94)+AG95-I95),2)</f>
        <v/>
      </c>
      <c r="K95" s="40">
        <f>AL95+MIN(AN95,BA95)-MIN(AJ95,BA95)</f>
        <v/>
      </c>
      <c r="L95" s="40">
        <f>ROUND(MAX(0,N(L94)+AK95-K95),2)</f>
        <v/>
      </c>
      <c r="M95" s="40">
        <f>AP95+MIN(AR95,BA95)-MIN(AN95,BA95)</f>
        <v/>
      </c>
      <c r="N95" s="40">
        <f>ROUND(MAX(0,N(N94)+AO95-M95),2)</f>
        <v/>
      </c>
      <c r="O95" s="40">
        <f>AT95+MIN(AV95,BA95)-MIN(AR95,BA95)</f>
        <v/>
      </c>
      <c r="P95" s="40">
        <f>ROUND(MAX(0,N(P94)+AS95-O95),2)</f>
        <v/>
      </c>
      <c r="Q95" s="40">
        <f>AX95+MIN(AZ95,BA95)-MIN(AV95,BA95)</f>
        <v/>
      </c>
      <c r="R95" s="40">
        <f>ROUND(MAX(0,N(R94)+AW95-Q95),2)</f>
        <v/>
      </c>
      <c r="S95" s="23">
        <f>C95+E95+G95+I95+K95+M95+O95+Q95</f>
        <v/>
      </c>
      <c r="T95" s="23">
        <f>D95+F95+H95+J95+L95+N95+P95+R95</f>
        <v/>
      </c>
      <c r="U95">
        <f>IF(N(D94)&lt;=0,0,ROUND(N(D94)*$C$6/12,2))</f>
        <v/>
      </c>
      <c r="V95">
        <f>MAX(0,MIN(N($D$6),N(D94)+U95))</f>
        <v/>
      </c>
      <c r="W95">
        <f>MAX(0,N(D94)+U95-V95)</f>
        <v/>
      </c>
      <c r="X95">
        <f>W95</f>
        <v/>
      </c>
      <c r="Y95">
        <f>IF(N(F94)&lt;=0,0,ROUND(N(F94)*$C$7/12,2))</f>
        <v/>
      </c>
      <c r="Z95">
        <f>MAX(0,MIN(N($D$7),N(F94)+Y95))</f>
        <v/>
      </c>
      <c r="AA95">
        <f>MAX(0,N(F94)+Y95-Z95)</f>
        <v/>
      </c>
      <c r="AB95">
        <f>X95+AA95</f>
        <v/>
      </c>
      <c r="AC95">
        <f>IF(N(H94)&lt;=0,0,ROUND(N(H94)*$C$8/12,2))</f>
        <v/>
      </c>
      <c r="AD95">
        <f>MAX(0,MIN(N($D$8),N(H94)+AC95))</f>
        <v/>
      </c>
      <c r="AE95">
        <f>MAX(0,N(H94)+AC95-AD95)</f>
        <v/>
      </c>
      <c r="AF95">
        <f>AB95+AE95</f>
        <v/>
      </c>
      <c r="AG95">
        <f>IF(N(J94)&lt;=0,0,ROUND(N(J94)*$C$9/12,2))</f>
        <v/>
      </c>
      <c r="AH95">
        <f>MAX(0,MIN(N($D$9),N(J94)+AG95))</f>
        <v/>
      </c>
      <c r="AI95">
        <f>MAX(0,N(J94)+AG95-AH95)</f>
        <v/>
      </c>
      <c r="AJ95">
        <f>AF95+AI95</f>
        <v/>
      </c>
      <c r="AK95">
        <f>IF(N(L94)&lt;=0,0,ROUND(N(L94)*$C$10/12,2))</f>
        <v/>
      </c>
      <c r="AL95">
        <f>MAX(0,MIN(N($D$10),N(L94)+AK95))</f>
        <v/>
      </c>
      <c r="AM95">
        <f>MAX(0,N(L94)+AK95-AL95)</f>
        <v/>
      </c>
      <c r="AN95">
        <f>AJ95+AM95</f>
        <v/>
      </c>
      <c r="AO95">
        <f>IF(N(N94)&lt;=0,0,ROUND(N(N94)*$C$11/12,2))</f>
        <v/>
      </c>
      <c r="AP95">
        <f>MAX(0,MIN(N($D$11),N(N94)+AO95))</f>
        <v/>
      </c>
      <c r="AQ95">
        <f>MAX(0,N(N94)+AO95-AP95)</f>
        <v/>
      </c>
      <c r="AR95">
        <f>AN95+AQ95</f>
        <v/>
      </c>
      <c r="AS95">
        <f>IF(N(P94)&lt;=0,0,ROUND(N(P94)*$C$12/12,2))</f>
        <v/>
      </c>
      <c r="AT95">
        <f>MAX(0,MIN(N($D$12),N(P94)+AS95))</f>
        <v/>
      </c>
      <c r="AU95">
        <f>MAX(0,N(P94)+AS95-AT95)</f>
        <v/>
      </c>
      <c r="AV95">
        <f>AR95+AU95</f>
        <v/>
      </c>
      <c r="AW95">
        <f>IF(N(R94)&lt;=0,0,ROUND(N(R94)*$C$13/12,2))</f>
        <v/>
      </c>
      <c r="AX95">
        <f>MAX(0,MIN(N($D$13),N(R94)+AW95))</f>
        <v/>
      </c>
      <c r="AY95">
        <f>MAX(0,N(R94)+AW95-AX95)</f>
        <v/>
      </c>
      <c r="AZ95">
        <f>AV95+AY95</f>
        <v/>
      </c>
      <c r="BA95">
        <f>MAX(0,$I$7-(V95+Z95+AD95+AH95+AL95+AP95+AT95+AX95))</f>
        <v/>
      </c>
    </row>
    <row r="96">
      <c r="A96" t="n">
        <v>79</v>
      </c>
      <c r="B96" s="39">
        <f>EDATE($I$6,78)</f>
        <v/>
      </c>
      <c r="C96" s="24">
        <f>V96+MIN(X96,BA96)</f>
        <v/>
      </c>
      <c r="D96" s="24">
        <f>ROUND(MAX(0,N(D95)+U96-C96),2)</f>
        <v/>
      </c>
      <c r="E96" s="24">
        <f>Z96+MIN(AB96,BA96)-MIN(X96,BA96)</f>
        <v/>
      </c>
      <c r="F96" s="24">
        <f>ROUND(MAX(0,N(F95)+Y96-E96),2)</f>
        <v/>
      </c>
      <c r="G96" s="24">
        <f>AD96+MIN(AF96,BA96)-MIN(AB96,BA96)</f>
        <v/>
      </c>
      <c r="H96" s="24">
        <f>ROUND(MAX(0,N(H95)+AC96-G96),2)</f>
        <v/>
      </c>
      <c r="I96" s="24">
        <f>AH96+MIN(AJ96,BA96)-MIN(AF96,BA96)</f>
        <v/>
      </c>
      <c r="J96" s="24">
        <f>ROUND(MAX(0,N(J95)+AG96-I96),2)</f>
        <v/>
      </c>
      <c r="K96" s="24">
        <f>AL96+MIN(AN96,BA96)-MIN(AJ96,BA96)</f>
        <v/>
      </c>
      <c r="L96" s="24">
        <f>ROUND(MAX(0,N(L95)+AK96-K96),2)</f>
        <v/>
      </c>
      <c r="M96" s="24">
        <f>AP96+MIN(AR96,BA96)-MIN(AN96,BA96)</f>
        <v/>
      </c>
      <c r="N96" s="24">
        <f>ROUND(MAX(0,N(N95)+AO96-M96),2)</f>
        <v/>
      </c>
      <c r="O96" s="24">
        <f>AT96+MIN(AV96,BA96)-MIN(AR96,BA96)</f>
        <v/>
      </c>
      <c r="P96" s="24">
        <f>ROUND(MAX(0,N(P95)+AS96-O96),2)</f>
        <v/>
      </c>
      <c r="Q96" s="24">
        <f>AX96+MIN(AZ96,BA96)-MIN(AV96,BA96)</f>
        <v/>
      </c>
      <c r="R96" s="24">
        <f>ROUND(MAX(0,N(R95)+AW96-Q96),2)</f>
        <v/>
      </c>
      <c r="S96" s="23">
        <f>C96+E96+G96+I96+K96+M96+O96+Q96</f>
        <v/>
      </c>
      <c r="T96" s="23">
        <f>D96+F96+H96+J96+L96+N96+P96+R96</f>
        <v/>
      </c>
      <c r="U96">
        <f>IF(N(D95)&lt;=0,0,ROUND(N(D95)*$C$6/12,2))</f>
        <v/>
      </c>
      <c r="V96">
        <f>MAX(0,MIN(N($D$6),N(D95)+U96))</f>
        <v/>
      </c>
      <c r="W96">
        <f>MAX(0,N(D95)+U96-V96)</f>
        <v/>
      </c>
      <c r="X96">
        <f>W96</f>
        <v/>
      </c>
      <c r="Y96">
        <f>IF(N(F95)&lt;=0,0,ROUND(N(F95)*$C$7/12,2))</f>
        <v/>
      </c>
      <c r="Z96">
        <f>MAX(0,MIN(N($D$7),N(F95)+Y96))</f>
        <v/>
      </c>
      <c r="AA96">
        <f>MAX(0,N(F95)+Y96-Z96)</f>
        <v/>
      </c>
      <c r="AB96">
        <f>X96+AA96</f>
        <v/>
      </c>
      <c r="AC96">
        <f>IF(N(H95)&lt;=0,0,ROUND(N(H95)*$C$8/12,2))</f>
        <v/>
      </c>
      <c r="AD96">
        <f>MAX(0,MIN(N($D$8),N(H95)+AC96))</f>
        <v/>
      </c>
      <c r="AE96">
        <f>MAX(0,N(H95)+AC96-AD96)</f>
        <v/>
      </c>
      <c r="AF96">
        <f>AB96+AE96</f>
        <v/>
      </c>
      <c r="AG96">
        <f>IF(N(J95)&lt;=0,0,ROUND(N(J95)*$C$9/12,2))</f>
        <v/>
      </c>
      <c r="AH96">
        <f>MAX(0,MIN(N($D$9),N(J95)+AG96))</f>
        <v/>
      </c>
      <c r="AI96">
        <f>MAX(0,N(J95)+AG96-AH96)</f>
        <v/>
      </c>
      <c r="AJ96">
        <f>AF96+AI96</f>
        <v/>
      </c>
      <c r="AK96">
        <f>IF(N(L95)&lt;=0,0,ROUND(N(L95)*$C$10/12,2))</f>
        <v/>
      </c>
      <c r="AL96">
        <f>MAX(0,MIN(N($D$10),N(L95)+AK96))</f>
        <v/>
      </c>
      <c r="AM96">
        <f>MAX(0,N(L95)+AK96-AL96)</f>
        <v/>
      </c>
      <c r="AN96">
        <f>AJ96+AM96</f>
        <v/>
      </c>
      <c r="AO96">
        <f>IF(N(N95)&lt;=0,0,ROUND(N(N95)*$C$11/12,2))</f>
        <v/>
      </c>
      <c r="AP96">
        <f>MAX(0,MIN(N($D$11),N(N95)+AO96))</f>
        <v/>
      </c>
      <c r="AQ96">
        <f>MAX(0,N(N95)+AO96-AP96)</f>
        <v/>
      </c>
      <c r="AR96">
        <f>AN96+AQ96</f>
        <v/>
      </c>
      <c r="AS96">
        <f>IF(N(P95)&lt;=0,0,ROUND(N(P95)*$C$12/12,2))</f>
        <v/>
      </c>
      <c r="AT96">
        <f>MAX(0,MIN(N($D$12),N(P95)+AS96))</f>
        <v/>
      </c>
      <c r="AU96">
        <f>MAX(0,N(P95)+AS96-AT96)</f>
        <v/>
      </c>
      <c r="AV96">
        <f>AR96+AU96</f>
        <v/>
      </c>
      <c r="AW96">
        <f>IF(N(R95)&lt;=0,0,ROUND(N(R95)*$C$13/12,2))</f>
        <v/>
      </c>
      <c r="AX96">
        <f>MAX(0,MIN(N($D$13),N(R95)+AW96))</f>
        <v/>
      </c>
      <c r="AY96">
        <f>MAX(0,N(R95)+AW96-AX96)</f>
        <v/>
      </c>
      <c r="AZ96">
        <f>AV96+AY96</f>
        <v/>
      </c>
      <c r="BA96">
        <f>MAX(0,$I$7-(V96+Z96+AD96+AH96+AL96+AP96+AT96+AX96))</f>
        <v/>
      </c>
    </row>
    <row r="97">
      <c r="A97" t="n">
        <v>80</v>
      </c>
      <c r="B97" s="39">
        <f>EDATE($I$6,79)</f>
        <v/>
      </c>
      <c r="C97" s="40">
        <f>V97+MIN(X97,BA97)</f>
        <v/>
      </c>
      <c r="D97" s="40">
        <f>ROUND(MAX(0,N(D96)+U97-C97),2)</f>
        <v/>
      </c>
      <c r="E97" s="40">
        <f>Z97+MIN(AB97,BA97)-MIN(X97,BA97)</f>
        <v/>
      </c>
      <c r="F97" s="40">
        <f>ROUND(MAX(0,N(F96)+Y97-E97),2)</f>
        <v/>
      </c>
      <c r="G97" s="40">
        <f>AD97+MIN(AF97,BA97)-MIN(AB97,BA97)</f>
        <v/>
      </c>
      <c r="H97" s="40">
        <f>ROUND(MAX(0,N(H96)+AC97-G97),2)</f>
        <v/>
      </c>
      <c r="I97" s="40">
        <f>AH97+MIN(AJ97,BA97)-MIN(AF97,BA97)</f>
        <v/>
      </c>
      <c r="J97" s="40">
        <f>ROUND(MAX(0,N(J96)+AG97-I97),2)</f>
        <v/>
      </c>
      <c r="K97" s="40">
        <f>AL97+MIN(AN97,BA97)-MIN(AJ97,BA97)</f>
        <v/>
      </c>
      <c r="L97" s="40">
        <f>ROUND(MAX(0,N(L96)+AK97-K97),2)</f>
        <v/>
      </c>
      <c r="M97" s="40">
        <f>AP97+MIN(AR97,BA97)-MIN(AN97,BA97)</f>
        <v/>
      </c>
      <c r="N97" s="40">
        <f>ROUND(MAX(0,N(N96)+AO97-M97),2)</f>
        <v/>
      </c>
      <c r="O97" s="40">
        <f>AT97+MIN(AV97,BA97)-MIN(AR97,BA97)</f>
        <v/>
      </c>
      <c r="P97" s="40">
        <f>ROUND(MAX(0,N(P96)+AS97-O97),2)</f>
        <v/>
      </c>
      <c r="Q97" s="40">
        <f>AX97+MIN(AZ97,BA97)-MIN(AV97,BA97)</f>
        <v/>
      </c>
      <c r="R97" s="40">
        <f>ROUND(MAX(0,N(R96)+AW97-Q97),2)</f>
        <v/>
      </c>
      <c r="S97" s="23">
        <f>C97+E97+G97+I97+K97+M97+O97+Q97</f>
        <v/>
      </c>
      <c r="T97" s="23">
        <f>D97+F97+H97+J97+L97+N97+P97+R97</f>
        <v/>
      </c>
      <c r="U97">
        <f>IF(N(D96)&lt;=0,0,ROUND(N(D96)*$C$6/12,2))</f>
        <v/>
      </c>
      <c r="V97">
        <f>MAX(0,MIN(N($D$6),N(D96)+U97))</f>
        <v/>
      </c>
      <c r="W97">
        <f>MAX(0,N(D96)+U97-V97)</f>
        <v/>
      </c>
      <c r="X97">
        <f>W97</f>
        <v/>
      </c>
      <c r="Y97">
        <f>IF(N(F96)&lt;=0,0,ROUND(N(F96)*$C$7/12,2))</f>
        <v/>
      </c>
      <c r="Z97">
        <f>MAX(0,MIN(N($D$7),N(F96)+Y97))</f>
        <v/>
      </c>
      <c r="AA97">
        <f>MAX(0,N(F96)+Y97-Z97)</f>
        <v/>
      </c>
      <c r="AB97">
        <f>X97+AA97</f>
        <v/>
      </c>
      <c r="AC97">
        <f>IF(N(H96)&lt;=0,0,ROUND(N(H96)*$C$8/12,2))</f>
        <v/>
      </c>
      <c r="AD97">
        <f>MAX(0,MIN(N($D$8),N(H96)+AC97))</f>
        <v/>
      </c>
      <c r="AE97">
        <f>MAX(0,N(H96)+AC97-AD97)</f>
        <v/>
      </c>
      <c r="AF97">
        <f>AB97+AE97</f>
        <v/>
      </c>
      <c r="AG97">
        <f>IF(N(J96)&lt;=0,0,ROUND(N(J96)*$C$9/12,2))</f>
        <v/>
      </c>
      <c r="AH97">
        <f>MAX(0,MIN(N($D$9),N(J96)+AG97))</f>
        <v/>
      </c>
      <c r="AI97">
        <f>MAX(0,N(J96)+AG97-AH97)</f>
        <v/>
      </c>
      <c r="AJ97">
        <f>AF97+AI97</f>
        <v/>
      </c>
      <c r="AK97">
        <f>IF(N(L96)&lt;=0,0,ROUND(N(L96)*$C$10/12,2))</f>
        <v/>
      </c>
      <c r="AL97">
        <f>MAX(0,MIN(N($D$10),N(L96)+AK97))</f>
        <v/>
      </c>
      <c r="AM97">
        <f>MAX(0,N(L96)+AK97-AL97)</f>
        <v/>
      </c>
      <c r="AN97">
        <f>AJ97+AM97</f>
        <v/>
      </c>
      <c r="AO97">
        <f>IF(N(N96)&lt;=0,0,ROUND(N(N96)*$C$11/12,2))</f>
        <v/>
      </c>
      <c r="AP97">
        <f>MAX(0,MIN(N($D$11),N(N96)+AO97))</f>
        <v/>
      </c>
      <c r="AQ97">
        <f>MAX(0,N(N96)+AO97-AP97)</f>
        <v/>
      </c>
      <c r="AR97">
        <f>AN97+AQ97</f>
        <v/>
      </c>
      <c r="AS97">
        <f>IF(N(P96)&lt;=0,0,ROUND(N(P96)*$C$12/12,2))</f>
        <v/>
      </c>
      <c r="AT97">
        <f>MAX(0,MIN(N($D$12),N(P96)+AS97))</f>
        <v/>
      </c>
      <c r="AU97">
        <f>MAX(0,N(P96)+AS97-AT97)</f>
        <v/>
      </c>
      <c r="AV97">
        <f>AR97+AU97</f>
        <v/>
      </c>
      <c r="AW97">
        <f>IF(N(R96)&lt;=0,0,ROUND(N(R96)*$C$13/12,2))</f>
        <v/>
      </c>
      <c r="AX97">
        <f>MAX(0,MIN(N($D$13),N(R96)+AW97))</f>
        <v/>
      </c>
      <c r="AY97">
        <f>MAX(0,N(R96)+AW97-AX97)</f>
        <v/>
      </c>
      <c r="AZ97">
        <f>AV97+AY97</f>
        <v/>
      </c>
      <c r="BA97">
        <f>MAX(0,$I$7-(V97+Z97+AD97+AH97+AL97+AP97+AT97+AX97))</f>
        <v/>
      </c>
    </row>
    <row r="98">
      <c r="A98" t="n">
        <v>81</v>
      </c>
      <c r="B98" s="39">
        <f>EDATE($I$6,80)</f>
        <v/>
      </c>
      <c r="C98" s="24">
        <f>V98+MIN(X98,BA98)</f>
        <v/>
      </c>
      <c r="D98" s="24">
        <f>ROUND(MAX(0,N(D97)+U98-C98),2)</f>
        <v/>
      </c>
      <c r="E98" s="24">
        <f>Z98+MIN(AB98,BA98)-MIN(X98,BA98)</f>
        <v/>
      </c>
      <c r="F98" s="24">
        <f>ROUND(MAX(0,N(F97)+Y98-E98),2)</f>
        <v/>
      </c>
      <c r="G98" s="24">
        <f>AD98+MIN(AF98,BA98)-MIN(AB98,BA98)</f>
        <v/>
      </c>
      <c r="H98" s="24">
        <f>ROUND(MAX(0,N(H97)+AC98-G98),2)</f>
        <v/>
      </c>
      <c r="I98" s="24">
        <f>AH98+MIN(AJ98,BA98)-MIN(AF98,BA98)</f>
        <v/>
      </c>
      <c r="J98" s="24">
        <f>ROUND(MAX(0,N(J97)+AG98-I98),2)</f>
        <v/>
      </c>
      <c r="K98" s="24">
        <f>AL98+MIN(AN98,BA98)-MIN(AJ98,BA98)</f>
        <v/>
      </c>
      <c r="L98" s="24">
        <f>ROUND(MAX(0,N(L97)+AK98-K98),2)</f>
        <v/>
      </c>
      <c r="M98" s="24">
        <f>AP98+MIN(AR98,BA98)-MIN(AN98,BA98)</f>
        <v/>
      </c>
      <c r="N98" s="24">
        <f>ROUND(MAX(0,N(N97)+AO98-M98),2)</f>
        <v/>
      </c>
      <c r="O98" s="24">
        <f>AT98+MIN(AV98,BA98)-MIN(AR98,BA98)</f>
        <v/>
      </c>
      <c r="P98" s="24">
        <f>ROUND(MAX(0,N(P97)+AS98-O98),2)</f>
        <v/>
      </c>
      <c r="Q98" s="24">
        <f>AX98+MIN(AZ98,BA98)-MIN(AV98,BA98)</f>
        <v/>
      </c>
      <c r="R98" s="24">
        <f>ROUND(MAX(0,N(R97)+AW98-Q98),2)</f>
        <v/>
      </c>
      <c r="S98" s="23">
        <f>C98+E98+G98+I98+K98+M98+O98+Q98</f>
        <v/>
      </c>
      <c r="T98" s="23">
        <f>D98+F98+H98+J98+L98+N98+P98+R98</f>
        <v/>
      </c>
      <c r="U98">
        <f>IF(N(D97)&lt;=0,0,ROUND(N(D97)*$C$6/12,2))</f>
        <v/>
      </c>
      <c r="V98">
        <f>MAX(0,MIN(N($D$6),N(D97)+U98))</f>
        <v/>
      </c>
      <c r="W98">
        <f>MAX(0,N(D97)+U98-V98)</f>
        <v/>
      </c>
      <c r="X98">
        <f>W98</f>
        <v/>
      </c>
      <c r="Y98">
        <f>IF(N(F97)&lt;=0,0,ROUND(N(F97)*$C$7/12,2))</f>
        <v/>
      </c>
      <c r="Z98">
        <f>MAX(0,MIN(N($D$7),N(F97)+Y98))</f>
        <v/>
      </c>
      <c r="AA98">
        <f>MAX(0,N(F97)+Y98-Z98)</f>
        <v/>
      </c>
      <c r="AB98">
        <f>X98+AA98</f>
        <v/>
      </c>
      <c r="AC98">
        <f>IF(N(H97)&lt;=0,0,ROUND(N(H97)*$C$8/12,2))</f>
        <v/>
      </c>
      <c r="AD98">
        <f>MAX(0,MIN(N($D$8),N(H97)+AC98))</f>
        <v/>
      </c>
      <c r="AE98">
        <f>MAX(0,N(H97)+AC98-AD98)</f>
        <v/>
      </c>
      <c r="AF98">
        <f>AB98+AE98</f>
        <v/>
      </c>
      <c r="AG98">
        <f>IF(N(J97)&lt;=0,0,ROUND(N(J97)*$C$9/12,2))</f>
        <v/>
      </c>
      <c r="AH98">
        <f>MAX(0,MIN(N($D$9),N(J97)+AG98))</f>
        <v/>
      </c>
      <c r="AI98">
        <f>MAX(0,N(J97)+AG98-AH98)</f>
        <v/>
      </c>
      <c r="AJ98">
        <f>AF98+AI98</f>
        <v/>
      </c>
      <c r="AK98">
        <f>IF(N(L97)&lt;=0,0,ROUND(N(L97)*$C$10/12,2))</f>
        <v/>
      </c>
      <c r="AL98">
        <f>MAX(0,MIN(N($D$10),N(L97)+AK98))</f>
        <v/>
      </c>
      <c r="AM98">
        <f>MAX(0,N(L97)+AK98-AL98)</f>
        <v/>
      </c>
      <c r="AN98">
        <f>AJ98+AM98</f>
        <v/>
      </c>
      <c r="AO98">
        <f>IF(N(N97)&lt;=0,0,ROUND(N(N97)*$C$11/12,2))</f>
        <v/>
      </c>
      <c r="AP98">
        <f>MAX(0,MIN(N($D$11),N(N97)+AO98))</f>
        <v/>
      </c>
      <c r="AQ98">
        <f>MAX(0,N(N97)+AO98-AP98)</f>
        <v/>
      </c>
      <c r="AR98">
        <f>AN98+AQ98</f>
        <v/>
      </c>
      <c r="AS98">
        <f>IF(N(P97)&lt;=0,0,ROUND(N(P97)*$C$12/12,2))</f>
        <v/>
      </c>
      <c r="AT98">
        <f>MAX(0,MIN(N($D$12),N(P97)+AS98))</f>
        <v/>
      </c>
      <c r="AU98">
        <f>MAX(0,N(P97)+AS98-AT98)</f>
        <v/>
      </c>
      <c r="AV98">
        <f>AR98+AU98</f>
        <v/>
      </c>
      <c r="AW98">
        <f>IF(N(R97)&lt;=0,0,ROUND(N(R97)*$C$13/12,2))</f>
        <v/>
      </c>
      <c r="AX98">
        <f>MAX(0,MIN(N($D$13),N(R97)+AW98))</f>
        <v/>
      </c>
      <c r="AY98">
        <f>MAX(0,N(R97)+AW98-AX98)</f>
        <v/>
      </c>
      <c r="AZ98">
        <f>AV98+AY98</f>
        <v/>
      </c>
      <c r="BA98">
        <f>MAX(0,$I$7-(V98+Z98+AD98+AH98+AL98+AP98+AT98+AX98))</f>
        <v/>
      </c>
    </row>
    <row r="99">
      <c r="A99" t="n">
        <v>82</v>
      </c>
      <c r="B99" s="39">
        <f>EDATE($I$6,81)</f>
        <v/>
      </c>
      <c r="C99" s="40">
        <f>V99+MIN(X99,BA99)</f>
        <v/>
      </c>
      <c r="D99" s="40">
        <f>ROUND(MAX(0,N(D98)+U99-C99),2)</f>
        <v/>
      </c>
      <c r="E99" s="40">
        <f>Z99+MIN(AB99,BA99)-MIN(X99,BA99)</f>
        <v/>
      </c>
      <c r="F99" s="40">
        <f>ROUND(MAX(0,N(F98)+Y99-E99),2)</f>
        <v/>
      </c>
      <c r="G99" s="40">
        <f>AD99+MIN(AF99,BA99)-MIN(AB99,BA99)</f>
        <v/>
      </c>
      <c r="H99" s="40">
        <f>ROUND(MAX(0,N(H98)+AC99-G99),2)</f>
        <v/>
      </c>
      <c r="I99" s="40">
        <f>AH99+MIN(AJ99,BA99)-MIN(AF99,BA99)</f>
        <v/>
      </c>
      <c r="J99" s="40">
        <f>ROUND(MAX(0,N(J98)+AG99-I99),2)</f>
        <v/>
      </c>
      <c r="K99" s="40">
        <f>AL99+MIN(AN99,BA99)-MIN(AJ99,BA99)</f>
        <v/>
      </c>
      <c r="L99" s="40">
        <f>ROUND(MAX(0,N(L98)+AK99-K99),2)</f>
        <v/>
      </c>
      <c r="M99" s="40">
        <f>AP99+MIN(AR99,BA99)-MIN(AN99,BA99)</f>
        <v/>
      </c>
      <c r="N99" s="40">
        <f>ROUND(MAX(0,N(N98)+AO99-M99),2)</f>
        <v/>
      </c>
      <c r="O99" s="40">
        <f>AT99+MIN(AV99,BA99)-MIN(AR99,BA99)</f>
        <v/>
      </c>
      <c r="P99" s="40">
        <f>ROUND(MAX(0,N(P98)+AS99-O99),2)</f>
        <v/>
      </c>
      <c r="Q99" s="40">
        <f>AX99+MIN(AZ99,BA99)-MIN(AV99,BA99)</f>
        <v/>
      </c>
      <c r="R99" s="40">
        <f>ROUND(MAX(0,N(R98)+AW99-Q99),2)</f>
        <v/>
      </c>
      <c r="S99" s="23">
        <f>C99+E99+G99+I99+K99+M99+O99+Q99</f>
        <v/>
      </c>
      <c r="T99" s="23">
        <f>D99+F99+H99+J99+L99+N99+P99+R99</f>
        <v/>
      </c>
      <c r="U99">
        <f>IF(N(D98)&lt;=0,0,ROUND(N(D98)*$C$6/12,2))</f>
        <v/>
      </c>
      <c r="V99">
        <f>MAX(0,MIN(N($D$6),N(D98)+U99))</f>
        <v/>
      </c>
      <c r="W99">
        <f>MAX(0,N(D98)+U99-V99)</f>
        <v/>
      </c>
      <c r="X99">
        <f>W99</f>
        <v/>
      </c>
      <c r="Y99">
        <f>IF(N(F98)&lt;=0,0,ROUND(N(F98)*$C$7/12,2))</f>
        <v/>
      </c>
      <c r="Z99">
        <f>MAX(0,MIN(N($D$7),N(F98)+Y99))</f>
        <v/>
      </c>
      <c r="AA99">
        <f>MAX(0,N(F98)+Y99-Z99)</f>
        <v/>
      </c>
      <c r="AB99">
        <f>X99+AA99</f>
        <v/>
      </c>
      <c r="AC99">
        <f>IF(N(H98)&lt;=0,0,ROUND(N(H98)*$C$8/12,2))</f>
        <v/>
      </c>
      <c r="AD99">
        <f>MAX(0,MIN(N($D$8),N(H98)+AC99))</f>
        <v/>
      </c>
      <c r="AE99">
        <f>MAX(0,N(H98)+AC99-AD99)</f>
        <v/>
      </c>
      <c r="AF99">
        <f>AB99+AE99</f>
        <v/>
      </c>
      <c r="AG99">
        <f>IF(N(J98)&lt;=0,0,ROUND(N(J98)*$C$9/12,2))</f>
        <v/>
      </c>
      <c r="AH99">
        <f>MAX(0,MIN(N($D$9),N(J98)+AG99))</f>
        <v/>
      </c>
      <c r="AI99">
        <f>MAX(0,N(J98)+AG99-AH99)</f>
        <v/>
      </c>
      <c r="AJ99">
        <f>AF99+AI99</f>
        <v/>
      </c>
      <c r="AK99">
        <f>IF(N(L98)&lt;=0,0,ROUND(N(L98)*$C$10/12,2))</f>
        <v/>
      </c>
      <c r="AL99">
        <f>MAX(0,MIN(N($D$10),N(L98)+AK99))</f>
        <v/>
      </c>
      <c r="AM99">
        <f>MAX(0,N(L98)+AK99-AL99)</f>
        <v/>
      </c>
      <c r="AN99">
        <f>AJ99+AM99</f>
        <v/>
      </c>
      <c r="AO99">
        <f>IF(N(N98)&lt;=0,0,ROUND(N(N98)*$C$11/12,2))</f>
        <v/>
      </c>
      <c r="AP99">
        <f>MAX(0,MIN(N($D$11),N(N98)+AO99))</f>
        <v/>
      </c>
      <c r="AQ99">
        <f>MAX(0,N(N98)+AO99-AP99)</f>
        <v/>
      </c>
      <c r="AR99">
        <f>AN99+AQ99</f>
        <v/>
      </c>
      <c r="AS99">
        <f>IF(N(P98)&lt;=0,0,ROUND(N(P98)*$C$12/12,2))</f>
        <v/>
      </c>
      <c r="AT99">
        <f>MAX(0,MIN(N($D$12),N(P98)+AS99))</f>
        <v/>
      </c>
      <c r="AU99">
        <f>MAX(0,N(P98)+AS99-AT99)</f>
        <v/>
      </c>
      <c r="AV99">
        <f>AR99+AU99</f>
        <v/>
      </c>
      <c r="AW99">
        <f>IF(N(R98)&lt;=0,0,ROUND(N(R98)*$C$13/12,2))</f>
        <v/>
      </c>
      <c r="AX99">
        <f>MAX(0,MIN(N($D$13),N(R98)+AW99))</f>
        <v/>
      </c>
      <c r="AY99">
        <f>MAX(0,N(R98)+AW99-AX99)</f>
        <v/>
      </c>
      <c r="AZ99">
        <f>AV99+AY99</f>
        <v/>
      </c>
      <c r="BA99">
        <f>MAX(0,$I$7-(V99+Z99+AD99+AH99+AL99+AP99+AT99+AX99))</f>
        <v/>
      </c>
    </row>
    <row r="100">
      <c r="A100" t="n">
        <v>83</v>
      </c>
      <c r="B100" s="39">
        <f>EDATE($I$6,82)</f>
        <v/>
      </c>
      <c r="C100" s="24">
        <f>V100+MIN(X100,BA100)</f>
        <v/>
      </c>
      <c r="D100" s="24">
        <f>ROUND(MAX(0,N(D99)+U100-C100),2)</f>
        <v/>
      </c>
      <c r="E100" s="24">
        <f>Z100+MIN(AB100,BA100)-MIN(X100,BA100)</f>
        <v/>
      </c>
      <c r="F100" s="24">
        <f>ROUND(MAX(0,N(F99)+Y100-E100),2)</f>
        <v/>
      </c>
      <c r="G100" s="24">
        <f>AD100+MIN(AF100,BA100)-MIN(AB100,BA100)</f>
        <v/>
      </c>
      <c r="H100" s="24">
        <f>ROUND(MAX(0,N(H99)+AC100-G100),2)</f>
        <v/>
      </c>
      <c r="I100" s="24">
        <f>AH100+MIN(AJ100,BA100)-MIN(AF100,BA100)</f>
        <v/>
      </c>
      <c r="J100" s="24">
        <f>ROUND(MAX(0,N(J99)+AG100-I100),2)</f>
        <v/>
      </c>
      <c r="K100" s="24">
        <f>AL100+MIN(AN100,BA100)-MIN(AJ100,BA100)</f>
        <v/>
      </c>
      <c r="L100" s="24">
        <f>ROUND(MAX(0,N(L99)+AK100-K100),2)</f>
        <v/>
      </c>
      <c r="M100" s="24">
        <f>AP100+MIN(AR100,BA100)-MIN(AN100,BA100)</f>
        <v/>
      </c>
      <c r="N100" s="24">
        <f>ROUND(MAX(0,N(N99)+AO100-M100),2)</f>
        <v/>
      </c>
      <c r="O100" s="24">
        <f>AT100+MIN(AV100,BA100)-MIN(AR100,BA100)</f>
        <v/>
      </c>
      <c r="P100" s="24">
        <f>ROUND(MAX(0,N(P99)+AS100-O100),2)</f>
        <v/>
      </c>
      <c r="Q100" s="24">
        <f>AX100+MIN(AZ100,BA100)-MIN(AV100,BA100)</f>
        <v/>
      </c>
      <c r="R100" s="24">
        <f>ROUND(MAX(0,N(R99)+AW100-Q100),2)</f>
        <v/>
      </c>
      <c r="S100" s="23">
        <f>C100+E100+G100+I100+K100+M100+O100+Q100</f>
        <v/>
      </c>
      <c r="T100" s="23">
        <f>D100+F100+H100+J100+L100+N100+P100+R100</f>
        <v/>
      </c>
      <c r="U100">
        <f>IF(N(D99)&lt;=0,0,ROUND(N(D99)*$C$6/12,2))</f>
        <v/>
      </c>
      <c r="V100">
        <f>MAX(0,MIN(N($D$6),N(D99)+U100))</f>
        <v/>
      </c>
      <c r="W100">
        <f>MAX(0,N(D99)+U100-V100)</f>
        <v/>
      </c>
      <c r="X100">
        <f>W100</f>
        <v/>
      </c>
      <c r="Y100">
        <f>IF(N(F99)&lt;=0,0,ROUND(N(F99)*$C$7/12,2))</f>
        <v/>
      </c>
      <c r="Z100">
        <f>MAX(0,MIN(N($D$7),N(F99)+Y100))</f>
        <v/>
      </c>
      <c r="AA100">
        <f>MAX(0,N(F99)+Y100-Z100)</f>
        <v/>
      </c>
      <c r="AB100">
        <f>X100+AA100</f>
        <v/>
      </c>
      <c r="AC100">
        <f>IF(N(H99)&lt;=0,0,ROUND(N(H99)*$C$8/12,2))</f>
        <v/>
      </c>
      <c r="AD100">
        <f>MAX(0,MIN(N($D$8),N(H99)+AC100))</f>
        <v/>
      </c>
      <c r="AE100">
        <f>MAX(0,N(H99)+AC100-AD100)</f>
        <v/>
      </c>
      <c r="AF100">
        <f>AB100+AE100</f>
        <v/>
      </c>
      <c r="AG100">
        <f>IF(N(J99)&lt;=0,0,ROUND(N(J99)*$C$9/12,2))</f>
        <v/>
      </c>
      <c r="AH100">
        <f>MAX(0,MIN(N($D$9),N(J99)+AG100))</f>
        <v/>
      </c>
      <c r="AI100">
        <f>MAX(0,N(J99)+AG100-AH100)</f>
        <v/>
      </c>
      <c r="AJ100">
        <f>AF100+AI100</f>
        <v/>
      </c>
      <c r="AK100">
        <f>IF(N(L99)&lt;=0,0,ROUND(N(L99)*$C$10/12,2))</f>
        <v/>
      </c>
      <c r="AL100">
        <f>MAX(0,MIN(N($D$10),N(L99)+AK100))</f>
        <v/>
      </c>
      <c r="AM100">
        <f>MAX(0,N(L99)+AK100-AL100)</f>
        <v/>
      </c>
      <c r="AN100">
        <f>AJ100+AM100</f>
        <v/>
      </c>
      <c r="AO100">
        <f>IF(N(N99)&lt;=0,0,ROUND(N(N99)*$C$11/12,2))</f>
        <v/>
      </c>
      <c r="AP100">
        <f>MAX(0,MIN(N($D$11),N(N99)+AO100))</f>
        <v/>
      </c>
      <c r="AQ100">
        <f>MAX(0,N(N99)+AO100-AP100)</f>
        <v/>
      </c>
      <c r="AR100">
        <f>AN100+AQ100</f>
        <v/>
      </c>
      <c r="AS100">
        <f>IF(N(P99)&lt;=0,0,ROUND(N(P99)*$C$12/12,2))</f>
        <v/>
      </c>
      <c r="AT100">
        <f>MAX(0,MIN(N($D$12),N(P99)+AS100))</f>
        <v/>
      </c>
      <c r="AU100">
        <f>MAX(0,N(P99)+AS100-AT100)</f>
        <v/>
      </c>
      <c r="AV100">
        <f>AR100+AU100</f>
        <v/>
      </c>
      <c r="AW100">
        <f>IF(N(R99)&lt;=0,0,ROUND(N(R99)*$C$13/12,2))</f>
        <v/>
      </c>
      <c r="AX100">
        <f>MAX(0,MIN(N($D$13),N(R99)+AW100))</f>
        <v/>
      </c>
      <c r="AY100">
        <f>MAX(0,N(R99)+AW100-AX100)</f>
        <v/>
      </c>
      <c r="AZ100">
        <f>AV100+AY100</f>
        <v/>
      </c>
      <c r="BA100">
        <f>MAX(0,$I$7-(V100+Z100+AD100+AH100+AL100+AP100+AT100+AX100))</f>
        <v/>
      </c>
    </row>
    <row r="101">
      <c r="A101" t="n">
        <v>84</v>
      </c>
      <c r="B101" s="39">
        <f>EDATE($I$6,83)</f>
        <v/>
      </c>
      <c r="C101" s="40">
        <f>V101+MIN(X101,BA101)</f>
        <v/>
      </c>
      <c r="D101" s="40">
        <f>ROUND(MAX(0,N(D100)+U101-C101),2)</f>
        <v/>
      </c>
      <c r="E101" s="40">
        <f>Z101+MIN(AB101,BA101)-MIN(X101,BA101)</f>
        <v/>
      </c>
      <c r="F101" s="40">
        <f>ROUND(MAX(0,N(F100)+Y101-E101),2)</f>
        <v/>
      </c>
      <c r="G101" s="40">
        <f>AD101+MIN(AF101,BA101)-MIN(AB101,BA101)</f>
        <v/>
      </c>
      <c r="H101" s="40">
        <f>ROUND(MAX(0,N(H100)+AC101-G101),2)</f>
        <v/>
      </c>
      <c r="I101" s="40">
        <f>AH101+MIN(AJ101,BA101)-MIN(AF101,BA101)</f>
        <v/>
      </c>
      <c r="J101" s="40">
        <f>ROUND(MAX(0,N(J100)+AG101-I101),2)</f>
        <v/>
      </c>
      <c r="K101" s="40">
        <f>AL101+MIN(AN101,BA101)-MIN(AJ101,BA101)</f>
        <v/>
      </c>
      <c r="L101" s="40">
        <f>ROUND(MAX(0,N(L100)+AK101-K101),2)</f>
        <v/>
      </c>
      <c r="M101" s="40">
        <f>AP101+MIN(AR101,BA101)-MIN(AN101,BA101)</f>
        <v/>
      </c>
      <c r="N101" s="40">
        <f>ROUND(MAX(0,N(N100)+AO101-M101),2)</f>
        <v/>
      </c>
      <c r="O101" s="40">
        <f>AT101+MIN(AV101,BA101)-MIN(AR101,BA101)</f>
        <v/>
      </c>
      <c r="P101" s="40">
        <f>ROUND(MAX(0,N(P100)+AS101-O101),2)</f>
        <v/>
      </c>
      <c r="Q101" s="40">
        <f>AX101+MIN(AZ101,BA101)-MIN(AV101,BA101)</f>
        <v/>
      </c>
      <c r="R101" s="40">
        <f>ROUND(MAX(0,N(R100)+AW101-Q101),2)</f>
        <v/>
      </c>
      <c r="S101" s="23">
        <f>C101+E101+G101+I101+K101+M101+O101+Q101</f>
        <v/>
      </c>
      <c r="T101" s="23">
        <f>D101+F101+H101+J101+L101+N101+P101+R101</f>
        <v/>
      </c>
      <c r="U101">
        <f>IF(N(D100)&lt;=0,0,ROUND(N(D100)*$C$6/12,2))</f>
        <v/>
      </c>
      <c r="V101">
        <f>MAX(0,MIN(N($D$6),N(D100)+U101))</f>
        <v/>
      </c>
      <c r="W101">
        <f>MAX(0,N(D100)+U101-V101)</f>
        <v/>
      </c>
      <c r="X101">
        <f>W101</f>
        <v/>
      </c>
      <c r="Y101">
        <f>IF(N(F100)&lt;=0,0,ROUND(N(F100)*$C$7/12,2))</f>
        <v/>
      </c>
      <c r="Z101">
        <f>MAX(0,MIN(N($D$7),N(F100)+Y101))</f>
        <v/>
      </c>
      <c r="AA101">
        <f>MAX(0,N(F100)+Y101-Z101)</f>
        <v/>
      </c>
      <c r="AB101">
        <f>X101+AA101</f>
        <v/>
      </c>
      <c r="AC101">
        <f>IF(N(H100)&lt;=0,0,ROUND(N(H100)*$C$8/12,2))</f>
        <v/>
      </c>
      <c r="AD101">
        <f>MAX(0,MIN(N($D$8),N(H100)+AC101))</f>
        <v/>
      </c>
      <c r="AE101">
        <f>MAX(0,N(H100)+AC101-AD101)</f>
        <v/>
      </c>
      <c r="AF101">
        <f>AB101+AE101</f>
        <v/>
      </c>
      <c r="AG101">
        <f>IF(N(J100)&lt;=0,0,ROUND(N(J100)*$C$9/12,2))</f>
        <v/>
      </c>
      <c r="AH101">
        <f>MAX(0,MIN(N($D$9),N(J100)+AG101))</f>
        <v/>
      </c>
      <c r="AI101">
        <f>MAX(0,N(J100)+AG101-AH101)</f>
        <v/>
      </c>
      <c r="AJ101">
        <f>AF101+AI101</f>
        <v/>
      </c>
      <c r="AK101">
        <f>IF(N(L100)&lt;=0,0,ROUND(N(L100)*$C$10/12,2))</f>
        <v/>
      </c>
      <c r="AL101">
        <f>MAX(0,MIN(N($D$10),N(L100)+AK101))</f>
        <v/>
      </c>
      <c r="AM101">
        <f>MAX(0,N(L100)+AK101-AL101)</f>
        <v/>
      </c>
      <c r="AN101">
        <f>AJ101+AM101</f>
        <v/>
      </c>
      <c r="AO101">
        <f>IF(N(N100)&lt;=0,0,ROUND(N(N100)*$C$11/12,2))</f>
        <v/>
      </c>
      <c r="AP101">
        <f>MAX(0,MIN(N($D$11),N(N100)+AO101))</f>
        <v/>
      </c>
      <c r="AQ101">
        <f>MAX(0,N(N100)+AO101-AP101)</f>
        <v/>
      </c>
      <c r="AR101">
        <f>AN101+AQ101</f>
        <v/>
      </c>
      <c r="AS101">
        <f>IF(N(P100)&lt;=0,0,ROUND(N(P100)*$C$12/12,2))</f>
        <v/>
      </c>
      <c r="AT101">
        <f>MAX(0,MIN(N($D$12),N(P100)+AS101))</f>
        <v/>
      </c>
      <c r="AU101">
        <f>MAX(0,N(P100)+AS101-AT101)</f>
        <v/>
      </c>
      <c r="AV101">
        <f>AR101+AU101</f>
        <v/>
      </c>
      <c r="AW101">
        <f>IF(N(R100)&lt;=0,0,ROUND(N(R100)*$C$13/12,2))</f>
        <v/>
      </c>
      <c r="AX101">
        <f>MAX(0,MIN(N($D$13),N(R100)+AW101))</f>
        <v/>
      </c>
      <c r="AY101">
        <f>MAX(0,N(R100)+AW101-AX101)</f>
        <v/>
      </c>
      <c r="AZ101">
        <f>AV101+AY101</f>
        <v/>
      </c>
      <c r="BA101">
        <f>MAX(0,$I$7-(V101+Z101+AD101+AH101+AL101+AP101+AT101+AX101))</f>
        <v/>
      </c>
    </row>
    <row r="102">
      <c r="A102" t="n">
        <v>85</v>
      </c>
      <c r="B102" s="39">
        <f>EDATE($I$6,84)</f>
        <v/>
      </c>
      <c r="C102" s="24">
        <f>V102+MIN(X102,BA102)</f>
        <v/>
      </c>
      <c r="D102" s="24">
        <f>ROUND(MAX(0,N(D101)+U102-C102),2)</f>
        <v/>
      </c>
      <c r="E102" s="24">
        <f>Z102+MIN(AB102,BA102)-MIN(X102,BA102)</f>
        <v/>
      </c>
      <c r="F102" s="24">
        <f>ROUND(MAX(0,N(F101)+Y102-E102),2)</f>
        <v/>
      </c>
      <c r="G102" s="24">
        <f>AD102+MIN(AF102,BA102)-MIN(AB102,BA102)</f>
        <v/>
      </c>
      <c r="H102" s="24">
        <f>ROUND(MAX(0,N(H101)+AC102-G102),2)</f>
        <v/>
      </c>
      <c r="I102" s="24">
        <f>AH102+MIN(AJ102,BA102)-MIN(AF102,BA102)</f>
        <v/>
      </c>
      <c r="J102" s="24">
        <f>ROUND(MAX(0,N(J101)+AG102-I102),2)</f>
        <v/>
      </c>
      <c r="K102" s="24">
        <f>AL102+MIN(AN102,BA102)-MIN(AJ102,BA102)</f>
        <v/>
      </c>
      <c r="L102" s="24">
        <f>ROUND(MAX(0,N(L101)+AK102-K102),2)</f>
        <v/>
      </c>
      <c r="M102" s="24">
        <f>AP102+MIN(AR102,BA102)-MIN(AN102,BA102)</f>
        <v/>
      </c>
      <c r="N102" s="24">
        <f>ROUND(MAX(0,N(N101)+AO102-M102),2)</f>
        <v/>
      </c>
      <c r="O102" s="24">
        <f>AT102+MIN(AV102,BA102)-MIN(AR102,BA102)</f>
        <v/>
      </c>
      <c r="P102" s="24">
        <f>ROUND(MAX(0,N(P101)+AS102-O102),2)</f>
        <v/>
      </c>
      <c r="Q102" s="24">
        <f>AX102+MIN(AZ102,BA102)-MIN(AV102,BA102)</f>
        <v/>
      </c>
      <c r="R102" s="24">
        <f>ROUND(MAX(0,N(R101)+AW102-Q102),2)</f>
        <v/>
      </c>
      <c r="S102" s="23">
        <f>C102+E102+G102+I102+K102+M102+O102+Q102</f>
        <v/>
      </c>
      <c r="T102" s="23">
        <f>D102+F102+H102+J102+L102+N102+P102+R102</f>
        <v/>
      </c>
      <c r="U102">
        <f>IF(N(D101)&lt;=0,0,ROUND(N(D101)*$C$6/12,2))</f>
        <v/>
      </c>
      <c r="V102">
        <f>MAX(0,MIN(N($D$6),N(D101)+U102))</f>
        <v/>
      </c>
      <c r="W102">
        <f>MAX(0,N(D101)+U102-V102)</f>
        <v/>
      </c>
      <c r="X102">
        <f>W102</f>
        <v/>
      </c>
      <c r="Y102">
        <f>IF(N(F101)&lt;=0,0,ROUND(N(F101)*$C$7/12,2))</f>
        <v/>
      </c>
      <c r="Z102">
        <f>MAX(0,MIN(N($D$7),N(F101)+Y102))</f>
        <v/>
      </c>
      <c r="AA102">
        <f>MAX(0,N(F101)+Y102-Z102)</f>
        <v/>
      </c>
      <c r="AB102">
        <f>X102+AA102</f>
        <v/>
      </c>
      <c r="AC102">
        <f>IF(N(H101)&lt;=0,0,ROUND(N(H101)*$C$8/12,2))</f>
        <v/>
      </c>
      <c r="AD102">
        <f>MAX(0,MIN(N($D$8),N(H101)+AC102))</f>
        <v/>
      </c>
      <c r="AE102">
        <f>MAX(0,N(H101)+AC102-AD102)</f>
        <v/>
      </c>
      <c r="AF102">
        <f>AB102+AE102</f>
        <v/>
      </c>
      <c r="AG102">
        <f>IF(N(J101)&lt;=0,0,ROUND(N(J101)*$C$9/12,2))</f>
        <v/>
      </c>
      <c r="AH102">
        <f>MAX(0,MIN(N($D$9),N(J101)+AG102))</f>
        <v/>
      </c>
      <c r="AI102">
        <f>MAX(0,N(J101)+AG102-AH102)</f>
        <v/>
      </c>
      <c r="AJ102">
        <f>AF102+AI102</f>
        <v/>
      </c>
      <c r="AK102">
        <f>IF(N(L101)&lt;=0,0,ROUND(N(L101)*$C$10/12,2))</f>
        <v/>
      </c>
      <c r="AL102">
        <f>MAX(0,MIN(N($D$10),N(L101)+AK102))</f>
        <v/>
      </c>
      <c r="AM102">
        <f>MAX(0,N(L101)+AK102-AL102)</f>
        <v/>
      </c>
      <c r="AN102">
        <f>AJ102+AM102</f>
        <v/>
      </c>
      <c r="AO102">
        <f>IF(N(N101)&lt;=0,0,ROUND(N(N101)*$C$11/12,2))</f>
        <v/>
      </c>
      <c r="AP102">
        <f>MAX(0,MIN(N($D$11),N(N101)+AO102))</f>
        <v/>
      </c>
      <c r="AQ102">
        <f>MAX(0,N(N101)+AO102-AP102)</f>
        <v/>
      </c>
      <c r="AR102">
        <f>AN102+AQ102</f>
        <v/>
      </c>
      <c r="AS102">
        <f>IF(N(P101)&lt;=0,0,ROUND(N(P101)*$C$12/12,2))</f>
        <v/>
      </c>
      <c r="AT102">
        <f>MAX(0,MIN(N($D$12),N(P101)+AS102))</f>
        <v/>
      </c>
      <c r="AU102">
        <f>MAX(0,N(P101)+AS102-AT102)</f>
        <v/>
      </c>
      <c r="AV102">
        <f>AR102+AU102</f>
        <v/>
      </c>
      <c r="AW102">
        <f>IF(N(R101)&lt;=0,0,ROUND(N(R101)*$C$13/12,2))</f>
        <v/>
      </c>
      <c r="AX102">
        <f>MAX(0,MIN(N($D$13),N(R101)+AW102))</f>
        <v/>
      </c>
      <c r="AY102">
        <f>MAX(0,N(R101)+AW102-AX102)</f>
        <v/>
      </c>
      <c r="AZ102">
        <f>AV102+AY102</f>
        <v/>
      </c>
      <c r="BA102">
        <f>MAX(0,$I$7-(V102+Z102+AD102+AH102+AL102+AP102+AT102+AX102))</f>
        <v/>
      </c>
    </row>
    <row r="103">
      <c r="A103" t="n">
        <v>86</v>
      </c>
      <c r="B103" s="39">
        <f>EDATE($I$6,85)</f>
        <v/>
      </c>
      <c r="C103" s="40">
        <f>V103+MIN(X103,BA103)</f>
        <v/>
      </c>
      <c r="D103" s="40">
        <f>ROUND(MAX(0,N(D102)+U103-C103),2)</f>
        <v/>
      </c>
      <c r="E103" s="40">
        <f>Z103+MIN(AB103,BA103)-MIN(X103,BA103)</f>
        <v/>
      </c>
      <c r="F103" s="40">
        <f>ROUND(MAX(0,N(F102)+Y103-E103),2)</f>
        <v/>
      </c>
      <c r="G103" s="40">
        <f>AD103+MIN(AF103,BA103)-MIN(AB103,BA103)</f>
        <v/>
      </c>
      <c r="H103" s="40">
        <f>ROUND(MAX(0,N(H102)+AC103-G103),2)</f>
        <v/>
      </c>
      <c r="I103" s="40">
        <f>AH103+MIN(AJ103,BA103)-MIN(AF103,BA103)</f>
        <v/>
      </c>
      <c r="J103" s="40">
        <f>ROUND(MAX(0,N(J102)+AG103-I103),2)</f>
        <v/>
      </c>
      <c r="K103" s="40">
        <f>AL103+MIN(AN103,BA103)-MIN(AJ103,BA103)</f>
        <v/>
      </c>
      <c r="L103" s="40">
        <f>ROUND(MAX(0,N(L102)+AK103-K103),2)</f>
        <v/>
      </c>
      <c r="M103" s="40">
        <f>AP103+MIN(AR103,BA103)-MIN(AN103,BA103)</f>
        <v/>
      </c>
      <c r="N103" s="40">
        <f>ROUND(MAX(0,N(N102)+AO103-M103),2)</f>
        <v/>
      </c>
      <c r="O103" s="40">
        <f>AT103+MIN(AV103,BA103)-MIN(AR103,BA103)</f>
        <v/>
      </c>
      <c r="P103" s="40">
        <f>ROUND(MAX(0,N(P102)+AS103-O103),2)</f>
        <v/>
      </c>
      <c r="Q103" s="40">
        <f>AX103+MIN(AZ103,BA103)-MIN(AV103,BA103)</f>
        <v/>
      </c>
      <c r="R103" s="40">
        <f>ROUND(MAX(0,N(R102)+AW103-Q103),2)</f>
        <v/>
      </c>
      <c r="S103" s="23">
        <f>C103+E103+G103+I103+K103+M103+O103+Q103</f>
        <v/>
      </c>
      <c r="T103" s="23">
        <f>D103+F103+H103+J103+L103+N103+P103+R103</f>
        <v/>
      </c>
      <c r="U103">
        <f>IF(N(D102)&lt;=0,0,ROUND(N(D102)*$C$6/12,2))</f>
        <v/>
      </c>
      <c r="V103">
        <f>MAX(0,MIN(N($D$6),N(D102)+U103))</f>
        <v/>
      </c>
      <c r="W103">
        <f>MAX(0,N(D102)+U103-V103)</f>
        <v/>
      </c>
      <c r="X103">
        <f>W103</f>
        <v/>
      </c>
      <c r="Y103">
        <f>IF(N(F102)&lt;=0,0,ROUND(N(F102)*$C$7/12,2))</f>
        <v/>
      </c>
      <c r="Z103">
        <f>MAX(0,MIN(N($D$7),N(F102)+Y103))</f>
        <v/>
      </c>
      <c r="AA103">
        <f>MAX(0,N(F102)+Y103-Z103)</f>
        <v/>
      </c>
      <c r="AB103">
        <f>X103+AA103</f>
        <v/>
      </c>
      <c r="AC103">
        <f>IF(N(H102)&lt;=0,0,ROUND(N(H102)*$C$8/12,2))</f>
        <v/>
      </c>
      <c r="AD103">
        <f>MAX(0,MIN(N($D$8),N(H102)+AC103))</f>
        <v/>
      </c>
      <c r="AE103">
        <f>MAX(0,N(H102)+AC103-AD103)</f>
        <v/>
      </c>
      <c r="AF103">
        <f>AB103+AE103</f>
        <v/>
      </c>
      <c r="AG103">
        <f>IF(N(J102)&lt;=0,0,ROUND(N(J102)*$C$9/12,2))</f>
        <v/>
      </c>
      <c r="AH103">
        <f>MAX(0,MIN(N($D$9),N(J102)+AG103))</f>
        <v/>
      </c>
      <c r="AI103">
        <f>MAX(0,N(J102)+AG103-AH103)</f>
        <v/>
      </c>
      <c r="AJ103">
        <f>AF103+AI103</f>
        <v/>
      </c>
      <c r="AK103">
        <f>IF(N(L102)&lt;=0,0,ROUND(N(L102)*$C$10/12,2))</f>
        <v/>
      </c>
      <c r="AL103">
        <f>MAX(0,MIN(N($D$10),N(L102)+AK103))</f>
        <v/>
      </c>
      <c r="AM103">
        <f>MAX(0,N(L102)+AK103-AL103)</f>
        <v/>
      </c>
      <c r="AN103">
        <f>AJ103+AM103</f>
        <v/>
      </c>
      <c r="AO103">
        <f>IF(N(N102)&lt;=0,0,ROUND(N(N102)*$C$11/12,2))</f>
        <v/>
      </c>
      <c r="AP103">
        <f>MAX(0,MIN(N($D$11),N(N102)+AO103))</f>
        <v/>
      </c>
      <c r="AQ103">
        <f>MAX(0,N(N102)+AO103-AP103)</f>
        <v/>
      </c>
      <c r="AR103">
        <f>AN103+AQ103</f>
        <v/>
      </c>
      <c r="AS103">
        <f>IF(N(P102)&lt;=0,0,ROUND(N(P102)*$C$12/12,2))</f>
        <v/>
      </c>
      <c r="AT103">
        <f>MAX(0,MIN(N($D$12),N(P102)+AS103))</f>
        <v/>
      </c>
      <c r="AU103">
        <f>MAX(0,N(P102)+AS103-AT103)</f>
        <v/>
      </c>
      <c r="AV103">
        <f>AR103+AU103</f>
        <v/>
      </c>
      <c r="AW103">
        <f>IF(N(R102)&lt;=0,0,ROUND(N(R102)*$C$13/12,2))</f>
        <v/>
      </c>
      <c r="AX103">
        <f>MAX(0,MIN(N($D$13),N(R102)+AW103))</f>
        <v/>
      </c>
      <c r="AY103">
        <f>MAX(0,N(R102)+AW103-AX103)</f>
        <v/>
      </c>
      <c r="AZ103">
        <f>AV103+AY103</f>
        <v/>
      </c>
      <c r="BA103">
        <f>MAX(0,$I$7-(V103+Z103+AD103+AH103+AL103+AP103+AT103+AX103))</f>
        <v/>
      </c>
    </row>
    <row r="104">
      <c r="A104" t="n">
        <v>87</v>
      </c>
      <c r="B104" s="39">
        <f>EDATE($I$6,86)</f>
        <v/>
      </c>
      <c r="C104" s="24">
        <f>V104+MIN(X104,BA104)</f>
        <v/>
      </c>
      <c r="D104" s="24">
        <f>ROUND(MAX(0,N(D103)+U104-C104),2)</f>
        <v/>
      </c>
      <c r="E104" s="24">
        <f>Z104+MIN(AB104,BA104)-MIN(X104,BA104)</f>
        <v/>
      </c>
      <c r="F104" s="24">
        <f>ROUND(MAX(0,N(F103)+Y104-E104),2)</f>
        <v/>
      </c>
      <c r="G104" s="24">
        <f>AD104+MIN(AF104,BA104)-MIN(AB104,BA104)</f>
        <v/>
      </c>
      <c r="H104" s="24">
        <f>ROUND(MAX(0,N(H103)+AC104-G104),2)</f>
        <v/>
      </c>
      <c r="I104" s="24">
        <f>AH104+MIN(AJ104,BA104)-MIN(AF104,BA104)</f>
        <v/>
      </c>
      <c r="J104" s="24">
        <f>ROUND(MAX(0,N(J103)+AG104-I104),2)</f>
        <v/>
      </c>
      <c r="K104" s="24">
        <f>AL104+MIN(AN104,BA104)-MIN(AJ104,BA104)</f>
        <v/>
      </c>
      <c r="L104" s="24">
        <f>ROUND(MAX(0,N(L103)+AK104-K104),2)</f>
        <v/>
      </c>
      <c r="M104" s="24">
        <f>AP104+MIN(AR104,BA104)-MIN(AN104,BA104)</f>
        <v/>
      </c>
      <c r="N104" s="24">
        <f>ROUND(MAX(0,N(N103)+AO104-M104),2)</f>
        <v/>
      </c>
      <c r="O104" s="24">
        <f>AT104+MIN(AV104,BA104)-MIN(AR104,BA104)</f>
        <v/>
      </c>
      <c r="P104" s="24">
        <f>ROUND(MAX(0,N(P103)+AS104-O104),2)</f>
        <v/>
      </c>
      <c r="Q104" s="24">
        <f>AX104+MIN(AZ104,BA104)-MIN(AV104,BA104)</f>
        <v/>
      </c>
      <c r="R104" s="24">
        <f>ROUND(MAX(0,N(R103)+AW104-Q104),2)</f>
        <v/>
      </c>
      <c r="S104" s="23">
        <f>C104+E104+G104+I104+K104+M104+O104+Q104</f>
        <v/>
      </c>
      <c r="T104" s="23">
        <f>D104+F104+H104+J104+L104+N104+P104+R104</f>
        <v/>
      </c>
      <c r="U104">
        <f>IF(N(D103)&lt;=0,0,ROUND(N(D103)*$C$6/12,2))</f>
        <v/>
      </c>
      <c r="V104">
        <f>MAX(0,MIN(N($D$6),N(D103)+U104))</f>
        <v/>
      </c>
      <c r="W104">
        <f>MAX(0,N(D103)+U104-V104)</f>
        <v/>
      </c>
      <c r="X104">
        <f>W104</f>
        <v/>
      </c>
      <c r="Y104">
        <f>IF(N(F103)&lt;=0,0,ROUND(N(F103)*$C$7/12,2))</f>
        <v/>
      </c>
      <c r="Z104">
        <f>MAX(0,MIN(N($D$7),N(F103)+Y104))</f>
        <v/>
      </c>
      <c r="AA104">
        <f>MAX(0,N(F103)+Y104-Z104)</f>
        <v/>
      </c>
      <c r="AB104">
        <f>X104+AA104</f>
        <v/>
      </c>
      <c r="AC104">
        <f>IF(N(H103)&lt;=0,0,ROUND(N(H103)*$C$8/12,2))</f>
        <v/>
      </c>
      <c r="AD104">
        <f>MAX(0,MIN(N($D$8),N(H103)+AC104))</f>
        <v/>
      </c>
      <c r="AE104">
        <f>MAX(0,N(H103)+AC104-AD104)</f>
        <v/>
      </c>
      <c r="AF104">
        <f>AB104+AE104</f>
        <v/>
      </c>
      <c r="AG104">
        <f>IF(N(J103)&lt;=0,0,ROUND(N(J103)*$C$9/12,2))</f>
        <v/>
      </c>
      <c r="AH104">
        <f>MAX(0,MIN(N($D$9),N(J103)+AG104))</f>
        <v/>
      </c>
      <c r="AI104">
        <f>MAX(0,N(J103)+AG104-AH104)</f>
        <v/>
      </c>
      <c r="AJ104">
        <f>AF104+AI104</f>
        <v/>
      </c>
      <c r="AK104">
        <f>IF(N(L103)&lt;=0,0,ROUND(N(L103)*$C$10/12,2))</f>
        <v/>
      </c>
      <c r="AL104">
        <f>MAX(0,MIN(N($D$10),N(L103)+AK104))</f>
        <v/>
      </c>
      <c r="AM104">
        <f>MAX(0,N(L103)+AK104-AL104)</f>
        <v/>
      </c>
      <c r="AN104">
        <f>AJ104+AM104</f>
        <v/>
      </c>
      <c r="AO104">
        <f>IF(N(N103)&lt;=0,0,ROUND(N(N103)*$C$11/12,2))</f>
        <v/>
      </c>
      <c r="AP104">
        <f>MAX(0,MIN(N($D$11),N(N103)+AO104))</f>
        <v/>
      </c>
      <c r="AQ104">
        <f>MAX(0,N(N103)+AO104-AP104)</f>
        <v/>
      </c>
      <c r="AR104">
        <f>AN104+AQ104</f>
        <v/>
      </c>
      <c r="AS104">
        <f>IF(N(P103)&lt;=0,0,ROUND(N(P103)*$C$12/12,2))</f>
        <v/>
      </c>
      <c r="AT104">
        <f>MAX(0,MIN(N($D$12),N(P103)+AS104))</f>
        <v/>
      </c>
      <c r="AU104">
        <f>MAX(0,N(P103)+AS104-AT104)</f>
        <v/>
      </c>
      <c r="AV104">
        <f>AR104+AU104</f>
        <v/>
      </c>
      <c r="AW104">
        <f>IF(N(R103)&lt;=0,0,ROUND(N(R103)*$C$13/12,2))</f>
        <v/>
      </c>
      <c r="AX104">
        <f>MAX(0,MIN(N($D$13),N(R103)+AW104))</f>
        <v/>
      </c>
      <c r="AY104">
        <f>MAX(0,N(R103)+AW104-AX104)</f>
        <v/>
      </c>
      <c r="AZ104">
        <f>AV104+AY104</f>
        <v/>
      </c>
      <c r="BA104">
        <f>MAX(0,$I$7-(V104+Z104+AD104+AH104+AL104+AP104+AT104+AX104))</f>
        <v/>
      </c>
    </row>
    <row r="105">
      <c r="A105" t="n">
        <v>88</v>
      </c>
      <c r="B105" s="39">
        <f>EDATE($I$6,87)</f>
        <v/>
      </c>
      <c r="C105" s="40">
        <f>V105+MIN(X105,BA105)</f>
        <v/>
      </c>
      <c r="D105" s="40">
        <f>ROUND(MAX(0,N(D104)+U105-C105),2)</f>
        <v/>
      </c>
      <c r="E105" s="40">
        <f>Z105+MIN(AB105,BA105)-MIN(X105,BA105)</f>
        <v/>
      </c>
      <c r="F105" s="40">
        <f>ROUND(MAX(0,N(F104)+Y105-E105),2)</f>
        <v/>
      </c>
      <c r="G105" s="40">
        <f>AD105+MIN(AF105,BA105)-MIN(AB105,BA105)</f>
        <v/>
      </c>
      <c r="H105" s="40">
        <f>ROUND(MAX(0,N(H104)+AC105-G105),2)</f>
        <v/>
      </c>
      <c r="I105" s="40">
        <f>AH105+MIN(AJ105,BA105)-MIN(AF105,BA105)</f>
        <v/>
      </c>
      <c r="J105" s="40">
        <f>ROUND(MAX(0,N(J104)+AG105-I105),2)</f>
        <v/>
      </c>
      <c r="K105" s="40">
        <f>AL105+MIN(AN105,BA105)-MIN(AJ105,BA105)</f>
        <v/>
      </c>
      <c r="L105" s="40">
        <f>ROUND(MAX(0,N(L104)+AK105-K105),2)</f>
        <v/>
      </c>
      <c r="M105" s="40">
        <f>AP105+MIN(AR105,BA105)-MIN(AN105,BA105)</f>
        <v/>
      </c>
      <c r="N105" s="40">
        <f>ROUND(MAX(0,N(N104)+AO105-M105),2)</f>
        <v/>
      </c>
      <c r="O105" s="40">
        <f>AT105+MIN(AV105,BA105)-MIN(AR105,BA105)</f>
        <v/>
      </c>
      <c r="P105" s="40">
        <f>ROUND(MAX(0,N(P104)+AS105-O105),2)</f>
        <v/>
      </c>
      <c r="Q105" s="40">
        <f>AX105+MIN(AZ105,BA105)-MIN(AV105,BA105)</f>
        <v/>
      </c>
      <c r="R105" s="40">
        <f>ROUND(MAX(0,N(R104)+AW105-Q105),2)</f>
        <v/>
      </c>
      <c r="S105" s="23">
        <f>C105+E105+G105+I105+K105+M105+O105+Q105</f>
        <v/>
      </c>
      <c r="T105" s="23">
        <f>D105+F105+H105+J105+L105+N105+P105+R105</f>
        <v/>
      </c>
      <c r="U105">
        <f>IF(N(D104)&lt;=0,0,ROUND(N(D104)*$C$6/12,2))</f>
        <v/>
      </c>
      <c r="V105">
        <f>MAX(0,MIN(N($D$6),N(D104)+U105))</f>
        <v/>
      </c>
      <c r="W105">
        <f>MAX(0,N(D104)+U105-V105)</f>
        <v/>
      </c>
      <c r="X105">
        <f>W105</f>
        <v/>
      </c>
      <c r="Y105">
        <f>IF(N(F104)&lt;=0,0,ROUND(N(F104)*$C$7/12,2))</f>
        <v/>
      </c>
      <c r="Z105">
        <f>MAX(0,MIN(N($D$7),N(F104)+Y105))</f>
        <v/>
      </c>
      <c r="AA105">
        <f>MAX(0,N(F104)+Y105-Z105)</f>
        <v/>
      </c>
      <c r="AB105">
        <f>X105+AA105</f>
        <v/>
      </c>
      <c r="AC105">
        <f>IF(N(H104)&lt;=0,0,ROUND(N(H104)*$C$8/12,2))</f>
        <v/>
      </c>
      <c r="AD105">
        <f>MAX(0,MIN(N($D$8),N(H104)+AC105))</f>
        <v/>
      </c>
      <c r="AE105">
        <f>MAX(0,N(H104)+AC105-AD105)</f>
        <v/>
      </c>
      <c r="AF105">
        <f>AB105+AE105</f>
        <v/>
      </c>
      <c r="AG105">
        <f>IF(N(J104)&lt;=0,0,ROUND(N(J104)*$C$9/12,2))</f>
        <v/>
      </c>
      <c r="AH105">
        <f>MAX(0,MIN(N($D$9),N(J104)+AG105))</f>
        <v/>
      </c>
      <c r="AI105">
        <f>MAX(0,N(J104)+AG105-AH105)</f>
        <v/>
      </c>
      <c r="AJ105">
        <f>AF105+AI105</f>
        <v/>
      </c>
      <c r="AK105">
        <f>IF(N(L104)&lt;=0,0,ROUND(N(L104)*$C$10/12,2))</f>
        <v/>
      </c>
      <c r="AL105">
        <f>MAX(0,MIN(N($D$10),N(L104)+AK105))</f>
        <v/>
      </c>
      <c r="AM105">
        <f>MAX(0,N(L104)+AK105-AL105)</f>
        <v/>
      </c>
      <c r="AN105">
        <f>AJ105+AM105</f>
        <v/>
      </c>
      <c r="AO105">
        <f>IF(N(N104)&lt;=0,0,ROUND(N(N104)*$C$11/12,2))</f>
        <v/>
      </c>
      <c r="AP105">
        <f>MAX(0,MIN(N($D$11),N(N104)+AO105))</f>
        <v/>
      </c>
      <c r="AQ105">
        <f>MAX(0,N(N104)+AO105-AP105)</f>
        <v/>
      </c>
      <c r="AR105">
        <f>AN105+AQ105</f>
        <v/>
      </c>
      <c r="AS105">
        <f>IF(N(P104)&lt;=0,0,ROUND(N(P104)*$C$12/12,2))</f>
        <v/>
      </c>
      <c r="AT105">
        <f>MAX(0,MIN(N($D$12),N(P104)+AS105))</f>
        <v/>
      </c>
      <c r="AU105">
        <f>MAX(0,N(P104)+AS105-AT105)</f>
        <v/>
      </c>
      <c r="AV105">
        <f>AR105+AU105</f>
        <v/>
      </c>
      <c r="AW105">
        <f>IF(N(R104)&lt;=0,0,ROUND(N(R104)*$C$13/12,2))</f>
        <v/>
      </c>
      <c r="AX105">
        <f>MAX(0,MIN(N($D$13),N(R104)+AW105))</f>
        <v/>
      </c>
      <c r="AY105">
        <f>MAX(0,N(R104)+AW105-AX105)</f>
        <v/>
      </c>
      <c r="AZ105">
        <f>AV105+AY105</f>
        <v/>
      </c>
      <c r="BA105">
        <f>MAX(0,$I$7-(V105+Z105+AD105+AH105+AL105+AP105+AT105+AX105))</f>
        <v/>
      </c>
    </row>
    <row r="106">
      <c r="A106" t="n">
        <v>89</v>
      </c>
      <c r="B106" s="39">
        <f>EDATE($I$6,88)</f>
        <v/>
      </c>
      <c r="C106" s="24">
        <f>V106+MIN(X106,BA106)</f>
        <v/>
      </c>
      <c r="D106" s="24">
        <f>ROUND(MAX(0,N(D105)+U106-C106),2)</f>
        <v/>
      </c>
      <c r="E106" s="24">
        <f>Z106+MIN(AB106,BA106)-MIN(X106,BA106)</f>
        <v/>
      </c>
      <c r="F106" s="24">
        <f>ROUND(MAX(0,N(F105)+Y106-E106),2)</f>
        <v/>
      </c>
      <c r="G106" s="24">
        <f>AD106+MIN(AF106,BA106)-MIN(AB106,BA106)</f>
        <v/>
      </c>
      <c r="H106" s="24">
        <f>ROUND(MAX(0,N(H105)+AC106-G106),2)</f>
        <v/>
      </c>
      <c r="I106" s="24">
        <f>AH106+MIN(AJ106,BA106)-MIN(AF106,BA106)</f>
        <v/>
      </c>
      <c r="J106" s="24">
        <f>ROUND(MAX(0,N(J105)+AG106-I106),2)</f>
        <v/>
      </c>
      <c r="K106" s="24">
        <f>AL106+MIN(AN106,BA106)-MIN(AJ106,BA106)</f>
        <v/>
      </c>
      <c r="L106" s="24">
        <f>ROUND(MAX(0,N(L105)+AK106-K106),2)</f>
        <v/>
      </c>
      <c r="M106" s="24">
        <f>AP106+MIN(AR106,BA106)-MIN(AN106,BA106)</f>
        <v/>
      </c>
      <c r="N106" s="24">
        <f>ROUND(MAX(0,N(N105)+AO106-M106),2)</f>
        <v/>
      </c>
      <c r="O106" s="24">
        <f>AT106+MIN(AV106,BA106)-MIN(AR106,BA106)</f>
        <v/>
      </c>
      <c r="P106" s="24">
        <f>ROUND(MAX(0,N(P105)+AS106-O106),2)</f>
        <v/>
      </c>
      <c r="Q106" s="24">
        <f>AX106+MIN(AZ106,BA106)-MIN(AV106,BA106)</f>
        <v/>
      </c>
      <c r="R106" s="24">
        <f>ROUND(MAX(0,N(R105)+AW106-Q106),2)</f>
        <v/>
      </c>
      <c r="S106" s="23">
        <f>C106+E106+G106+I106+K106+M106+O106+Q106</f>
        <v/>
      </c>
      <c r="T106" s="23">
        <f>D106+F106+H106+J106+L106+N106+P106+R106</f>
        <v/>
      </c>
      <c r="U106">
        <f>IF(N(D105)&lt;=0,0,ROUND(N(D105)*$C$6/12,2))</f>
        <v/>
      </c>
      <c r="V106">
        <f>MAX(0,MIN(N($D$6),N(D105)+U106))</f>
        <v/>
      </c>
      <c r="W106">
        <f>MAX(0,N(D105)+U106-V106)</f>
        <v/>
      </c>
      <c r="X106">
        <f>W106</f>
        <v/>
      </c>
      <c r="Y106">
        <f>IF(N(F105)&lt;=0,0,ROUND(N(F105)*$C$7/12,2))</f>
        <v/>
      </c>
      <c r="Z106">
        <f>MAX(0,MIN(N($D$7),N(F105)+Y106))</f>
        <v/>
      </c>
      <c r="AA106">
        <f>MAX(0,N(F105)+Y106-Z106)</f>
        <v/>
      </c>
      <c r="AB106">
        <f>X106+AA106</f>
        <v/>
      </c>
      <c r="AC106">
        <f>IF(N(H105)&lt;=0,0,ROUND(N(H105)*$C$8/12,2))</f>
        <v/>
      </c>
      <c r="AD106">
        <f>MAX(0,MIN(N($D$8),N(H105)+AC106))</f>
        <v/>
      </c>
      <c r="AE106">
        <f>MAX(0,N(H105)+AC106-AD106)</f>
        <v/>
      </c>
      <c r="AF106">
        <f>AB106+AE106</f>
        <v/>
      </c>
      <c r="AG106">
        <f>IF(N(J105)&lt;=0,0,ROUND(N(J105)*$C$9/12,2))</f>
        <v/>
      </c>
      <c r="AH106">
        <f>MAX(0,MIN(N($D$9),N(J105)+AG106))</f>
        <v/>
      </c>
      <c r="AI106">
        <f>MAX(0,N(J105)+AG106-AH106)</f>
        <v/>
      </c>
      <c r="AJ106">
        <f>AF106+AI106</f>
        <v/>
      </c>
      <c r="AK106">
        <f>IF(N(L105)&lt;=0,0,ROUND(N(L105)*$C$10/12,2))</f>
        <v/>
      </c>
      <c r="AL106">
        <f>MAX(0,MIN(N($D$10),N(L105)+AK106))</f>
        <v/>
      </c>
      <c r="AM106">
        <f>MAX(0,N(L105)+AK106-AL106)</f>
        <v/>
      </c>
      <c r="AN106">
        <f>AJ106+AM106</f>
        <v/>
      </c>
      <c r="AO106">
        <f>IF(N(N105)&lt;=0,0,ROUND(N(N105)*$C$11/12,2))</f>
        <v/>
      </c>
      <c r="AP106">
        <f>MAX(0,MIN(N($D$11),N(N105)+AO106))</f>
        <v/>
      </c>
      <c r="AQ106">
        <f>MAX(0,N(N105)+AO106-AP106)</f>
        <v/>
      </c>
      <c r="AR106">
        <f>AN106+AQ106</f>
        <v/>
      </c>
      <c r="AS106">
        <f>IF(N(P105)&lt;=0,0,ROUND(N(P105)*$C$12/12,2))</f>
        <v/>
      </c>
      <c r="AT106">
        <f>MAX(0,MIN(N($D$12),N(P105)+AS106))</f>
        <v/>
      </c>
      <c r="AU106">
        <f>MAX(0,N(P105)+AS106-AT106)</f>
        <v/>
      </c>
      <c r="AV106">
        <f>AR106+AU106</f>
        <v/>
      </c>
      <c r="AW106">
        <f>IF(N(R105)&lt;=0,0,ROUND(N(R105)*$C$13/12,2))</f>
        <v/>
      </c>
      <c r="AX106">
        <f>MAX(0,MIN(N($D$13),N(R105)+AW106))</f>
        <v/>
      </c>
      <c r="AY106">
        <f>MAX(0,N(R105)+AW106-AX106)</f>
        <v/>
      </c>
      <c r="AZ106">
        <f>AV106+AY106</f>
        <v/>
      </c>
      <c r="BA106">
        <f>MAX(0,$I$7-(V106+Z106+AD106+AH106+AL106+AP106+AT106+AX106))</f>
        <v/>
      </c>
    </row>
    <row r="107">
      <c r="A107" t="n">
        <v>90</v>
      </c>
      <c r="B107" s="39">
        <f>EDATE($I$6,89)</f>
        <v/>
      </c>
      <c r="C107" s="40">
        <f>V107+MIN(X107,BA107)</f>
        <v/>
      </c>
      <c r="D107" s="40">
        <f>ROUND(MAX(0,N(D106)+U107-C107),2)</f>
        <v/>
      </c>
      <c r="E107" s="40">
        <f>Z107+MIN(AB107,BA107)-MIN(X107,BA107)</f>
        <v/>
      </c>
      <c r="F107" s="40">
        <f>ROUND(MAX(0,N(F106)+Y107-E107),2)</f>
        <v/>
      </c>
      <c r="G107" s="40">
        <f>AD107+MIN(AF107,BA107)-MIN(AB107,BA107)</f>
        <v/>
      </c>
      <c r="H107" s="40">
        <f>ROUND(MAX(0,N(H106)+AC107-G107),2)</f>
        <v/>
      </c>
      <c r="I107" s="40">
        <f>AH107+MIN(AJ107,BA107)-MIN(AF107,BA107)</f>
        <v/>
      </c>
      <c r="J107" s="40">
        <f>ROUND(MAX(0,N(J106)+AG107-I107),2)</f>
        <v/>
      </c>
      <c r="K107" s="40">
        <f>AL107+MIN(AN107,BA107)-MIN(AJ107,BA107)</f>
        <v/>
      </c>
      <c r="L107" s="40">
        <f>ROUND(MAX(0,N(L106)+AK107-K107),2)</f>
        <v/>
      </c>
      <c r="M107" s="40">
        <f>AP107+MIN(AR107,BA107)-MIN(AN107,BA107)</f>
        <v/>
      </c>
      <c r="N107" s="40">
        <f>ROUND(MAX(0,N(N106)+AO107-M107),2)</f>
        <v/>
      </c>
      <c r="O107" s="40">
        <f>AT107+MIN(AV107,BA107)-MIN(AR107,BA107)</f>
        <v/>
      </c>
      <c r="P107" s="40">
        <f>ROUND(MAX(0,N(P106)+AS107-O107),2)</f>
        <v/>
      </c>
      <c r="Q107" s="40">
        <f>AX107+MIN(AZ107,BA107)-MIN(AV107,BA107)</f>
        <v/>
      </c>
      <c r="R107" s="40">
        <f>ROUND(MAX(0,N(R106)+AW107-Q107),2)</f>
        <v/>
      </c>
      <c r="S107" s="23">
        <f>C107+E107+G107+I107+K107+M107+O107+Q107</f>
        <v/>
      </c>
      <c r="T107" s="23">
        <f>D107+F107+H107+J107+L107+N107+P107+R107</f>
        <v/>
      </c>
      <c r="U107">
        <f>IF(N(D106)&lt;=0,0,ROUND(N(D106)*$C$6/12,2))</f>
        <v/>
      </c>
      <c r="V107">
        <f>MAX(0,MIN(N($D$6),N(D106)+U107))</f>
        <v/>
      </c>
      <c r="W107">
        <f>MAX(0,N(D106)+U107-V107)</f>
        <v/>
      </c>
      <c r="X107">
        <f>W107</f>
        <v/>
      </c>
      <c r="Y107">
        <f>IF(N(F106)&lt;=0,0,ROUND(N(F106)*$C$7/12,2))</f>
        <v/>
      </c>
      <c r="Z107">
        <f>MAX(0,MIN(N($D$7),N(F106)+Y107))</f>
        <v/>
      </c>
      <c r="AA107">
        <f>MAX(0,N(F106)+Y107-Z107)</f>
        <v/>
      </c>
      <c r="AB107">
        <f>X107+AA107</f>
        <v/>
      </c>
      <c r="AC107">
        <f>IF(N(H106)&lt;=0,0,ROUND(N(H106)*$C$8/12,2))</f>
        <v/>
      </c>
      <c r="AD107">
        <f>MAX(0,MIN(N($D$8),N(H106)+AC107))</f>
        <v/>
      </c>
      <c r="AE107">
        <f>MAX(0,N(H106)+AC107-AD107)</f>
        <v/>
      </c>
      <c r="AF107">
        <f>AB107+AE107</f>
        <v/>
      </c>
      <c r="AG107">
        <f>IF(N(J106)&lt;=0,0,ROUND(N(J106)*$C$9/12,2))</f>
        <v/>
      </c>
      <c r="AH107">
        <f>MAX(0,MIN(N($D$9),N(J106)+AG107))</f>
        <v/>
      </c>
      <c r="AI107">
        <f>MAX(0,N(J106)+AG107-AH107)</f>
        <v/>
      </c>
      <c r="AJ107">
        <f>AF107+AI107</f>
        <v/>
      </c>
      <c r="AK107">
        <f>IF(N(L106)&lt;=0,0,ROUND(N(L106)*$C$10/12,2))</f>
        <v/>
      </c>
      <c r="AL107">
        <f>MAX(0,MIN(N($D$10),N(L106)+AK107))</f>
        <v/>
      </c>
      <c r="AM107">
        <f>MAX(0,N(L106)+AK107-AL107)</f>
        <v/>
      </c>
      <c r="AN107">
        <f>AJ107+AM107</f>
        <v/>
      </c>
      <c r="AO107">
        <f>IF(N(N106)&lt;=0,0,ROUND(N(N106)*$C$11/12,2))</f>
        <v/>
      </c>
      <c r="AP107">
        <f>MAX(0,MIN(N($D$11),N(N106)+AO107))</f>
        <v/>
      </c>
      <c r="AQ107">
        <f>MAX(0,N(N106)+AO107-AP107)</f>
        <v/>
      </c>
      <c r="AR107">
        <f>AN107+AQ107</f>
        <v/>
      </c>
      <c r="AS107">
        <f>IF(N(P106)&lt;=0,0,ROUND(N(P106)*$C$12/12,2))</f>
        <v/>
      </c>
      <c r="AT107">
        <f>MAX(0,MIN(N($D$12),N(P106)+AS107))</f>
        <v/>
      </c>
      <c r="AU107">
        <f>MAX(0,N(P106)+AS107-AT107)</f>
        <v/>
      </c>
      <c r="AV107">
        <f>AR107+AU107</f>
        <v/>
      </c>
      <c r="AW107">
        <f>IF(N(R106)&lt;=0,0,ROUND(N(R106)*$C$13/12,2))</f>
        <v/>
      </c>
      <c r="AX107">
        <f>MAX(0,MIN(N($D$13),N(R106)+AW107))</f>
        <v/>
      </c>
      <c r="AY107">
        <f>MAX(0,N(R106)+AW107-AX107)</f>
        <v/>
      </c>
      <c r="AZ107">
        <f>AV107+AY107</f>
        <v/>
      </c>
      <c r="BA107">
        <f>MAX(0,$I$7-(V107+Z107+AD107+AH107+AL107+AP107+AT107+AX107))</f>
        <v/>
      </c>
    </row>
    <row r="108">
      <c r="A108" t="n">
        <v>91</v>
      </c>
      <c r="B108" s="39">
        <f>EDATE($I$6,90)</f>
        <v/>
      </c>
      <c r="C108" s="24">
        <f>V108+MIN(X108,BA108)</f>
        <v/>
      </c>
      <c r="D108" s="24">
        <f>ROUND(MAX(0,N(D107)+U108-C108),2)</f>
        <v/>
      </c>
      <c r="E108" s="24">
        <f>Z108+MIN(AB108,BA108)-MIN(X108,BA108)</f>
        <v/>
      </c>
      <c r="F108" s="24">
        <f>ROUND(MAX(0,N(F107)+Y108-E108),2)</f>
        <v/>
      </c>
      <c r="G108" s="24">
        <f>AD108+MIN(AF108,BA108)-MIN(AB108,BA108)</f>
        <v/>
      </c>
      <c r="H108" s="24">
        <f>ROUND(MAX(0,N(H107)+AC108-G108),2)</f>
        <v/>
      </c>
      <c r="I108" s="24">
        <f>AH108+MIN(AJ108,BA108)-MIN(AF108,BA108)</f>
        <v/>
      </c>
      <c r="J108" s="24">
        <f>ROUND(MAX(0,N(J107)+AG108-I108),2)</f>
        <v/>
      </c>
      <c r="K108" s="24">
        <f>AL108+MIN(AN108,BA108)-MIN(AJ108,BA108)</f>
        <v/>
      </c>
      <c r="L108" s="24">
        <f>ROUND(MAX(0,N(L107)+AK108-K108),2)</f>
        <v/>
      </c>
      <c r="M108" s="24">
        <f>AP108+MIN(AR108,BA108)-MIN(AN108,BA108)</f>
        <v/>
      </c>
      <c r="N108" s="24">
        <f>ROUND(MAX(0,N(N107)+AO108-M108),2)</f>
        <v/>
      </c>
      <c r="O108" s="24">
        <f>AT108+MIN(AV108,BA108)-MIN(AR108,BA108)</f>
        <v/>
      </c>
      <c r="P108" s="24">
        <f>ROUND(MAX(0,N(P107)+AS108-O108),2)</f>
        <v/>
      </c>
      <c r="Q108" s="24">
        <f>AX108+MIN(AZ108,BA108)-MIN(AV108,BA108)</f>
        <v/>
      </c>
      <c r="R108" s="24">
        <f>ROUND(MAX(0,N(R107)+AW108-Q108),2)</f>
        <v/>
      </c>
      <c r="S108" s="23">
        <f>C108+E108+G108+I108+K108+M108+O108+Q108</f>
        <v/>
      </c>
      <c r="T108" s="23">
        <f>D108+F108+H108+J108+L108+N108+P108+R108</f>
        <v/>
      </c>
      <c r="U108">
        <f>IF(N(D107)&lt;=0,0,ROUND(N(D107)*$C$6/12,2))</f>
        <v/>
      </c>
      <c r="V108">
        <f>MAX(0,MIN(N($D$6),N(D107)+U108))</f>
        <v/>
      </c>
      <c r="W108">
        <f>MAX(0,N(D107)+U108-V108)</f>
        <v/>
      </c>
      <c r="X108">
        <f>W108</f>
        <v/>
      </c>
      <c r="Y108">
        <f>IF(N(F107)&lt;=0,0,ROUND(N(F107)*$C$7/12,2))</f>
        <v/>
      </c>
      <c r="Z108">
        <f>MAX(0,MIN(N($D$7),N(F107)+Y108))</f>
        <v/>
      </c>
      <c r="AA108">
        <f>MAX(0,N(F107)+Y108-Z108)</f>
        <v/>
      </c>
      <c r="AB108">
        <f>X108+AA108</f>
        <v/>
      </c>
      <c r="AC108">
        <f>IF(N(H107)&lt;=0,0,ROUND(N(H107)*$C$8/12,2))</f>
        <v/>
      </c>
      <c r="AD108">
        <f>MAX(0,MIN(N($D$8),N(H107)+AC108))</f>
        <v/>
      </c>
      <c r="AE108">
        <f>MAX(0,N(H107)+AC108-AD108)</f>
        <v/>
      </c>
      <c r="AF108">
        <f>AB108+AE108</f>
        <v/>
      </c>
      <c r="AG108">
        <f>IF(N(J107)&lt;=0,0,ROUND(N(J107)*$C$9/12,2))</f>
        <v/>
      </c>
      <c r="AH108">
        <f>MAX(0,MIN(N($D$9),N(J107)+AG108))</f>
        <v/>
      </c>
      <c r="AI108">
        <f>MAX(0,N(J107)+AG108-AH108)</f>
        <v/>
      </c>
      <c r="AJ108">
        <f>AF108+AI108</f>
        <v/>
      </c>
      <c r="AK108">
        <f>IF(N(L107)&lt;=0,0,ROUND(N(L107)*$C$10/12,2))</f>
        <v/>
      </c>
      <c r="AL108">
        <f>MAX(0,MIN(N($D$10),N(L107)+AK108))</f>
        <v/>
      </c>
      <c r="AM108">
        <f>MAX(0,N(L107)+AK108-AL108)</f>
        <v/>
      </c>
      <c r="AN108">
        <f>AJ108+AM108</f>
        <v/>
      </c>
      <c r="AO108">
        <f>IF(N(N107)&lt;=0,0,ROUND(N(N107)*$C$11/12,2))</f>
        <v/>
      </c>
      <c r="AP108">
        <f>MAX(0,MIN(N($D$11),N(N107)+AO108))</f>
        <v/>
      </c>
      <c r="AQ108">
        <f>MAX(0,N(N107)+AO108-AP108)</f>
        <v/>
      </c>
      <c r="AR108">
        <f>AN108+AQ108</f>
        <v/>
      </c>
      <c r="AS108">
        <f>IF(N(P107)&lt;=0,0,ROUND(N(P107)*$C$12/12,2))</f>
        <v/>
      </c>
      <c r="AT108">
        <f>MAX(0,MIN(N($D$12),N(P107)+AS108))</f>
        <v/>
      </c>
      <c r="AU108">
        <f>MAX(0,N(P107)+AS108-AT108)</f>
        <v/>
      </c>
      <c r="AV108">
        <f>AR108+AU108</f>
        <v/>
      </c>
      <c r="AW108">
        <f>IF(N(R107)&lt;=0,0,ROUND(N(R107)*$C$13/12,2))</f>
        <v/>
      </c>
      <c r="AX108">
        <f>MAX(0,MIN(N($D$13),N(R107)+AW108))</f>
        <v/>
      </c>
      <c r="AY108">
        <f>MAX(0,N(R107)+AW108-AX108)</f>
        <v/>
      </c>
      <c r="AZ108">
        <f>AV108+AY108</f>
        <v/>
      </c>
      <c r="BA108">
        <f>MAX(0,$I$7-(V108+Z108+AD108+AH108+AL108+AP108+AT108+AX108))</f>
        <v/>
      </c>
    </row>
    <row r="109">
      <c r="A109" t="n">
        <v>92</v>
      </c>
      <c r="B109" s="39">
        <f>EDATE($I$6,91)</f>
        <v/>
      </c>
      <c r="C109" s="40">
        <f>V109+MIN(X109,BA109)</f>
        <v/>
      </c>
      <c r="D109" s="40">
        <f>ROUND(MAX(0,N(D108)+U109-C109),2)</f>
        <v/>
      </c>
      <c r="E109" s="40">
        <f>Z109+MIN(AB109,BA109)-MIN(X109,BA109)</f>
        <v/>
      </c>
      <c r="F109" s="40">
        <f>ROUND(MAX(0,N(F108)+Y109-E109),2)</f>
        <v/>
      </c>
      <c r="G109" s="40">
        <f>AD109+MIN(AF109,BA109)-MIN(AB109,BA109)</f>
        <v/>
      </c>
      <c r="H109" s="40">
        <f>ROUND(MAX(0,N(H108)+AC109-G109),2)</f>
        <v/>
      </c>
      <c r="I109" s="40">
        <f>AH109+MIN(AJ109,BA109)-MIN(AF109,BA109)</f>
        <v/>
      </c>
      <c r="J109" s="40">
        <f>ROUND(MAX(0,N(J108)+AG109-I109),2)</f>
        <v/>
      </c>
      <c r="K109" s="40">
        <f>AL109+MIN(AN109,BA109)-MIN(AJ109,BA109)</f>
        <v/>
      </c>
      <c r="L109" s="40">
        <f>ROUND(MAX(0,N(L108)+AK109-K109),2)</f>
        <v/>
      </c>
      <c r="M109" s="40">
        <f>AP109+MIN(AR109,BA109)-MIN(AN109,BA109)</f>
        <v/>
      </c>
      <c r="N109" s="40">
        <f>ROUND(MAX(0,N(N108)+AO109-M109),2)</f>
        <v/>
      </c>
      <c r="O109" s="40">
        <f>AT109+MIN(AV109,BA109)-MIN(AR109,BA109)</f>
        <v/>
      </c>
      <c r="P109" s="40">
        <f>ROUND(MAX(0,N(P108)+AS109-O109),2)</f>
        <v/>
      </c>
      <c r="Q109" s="40">
        <f>AX109+MIN(AZ109,BA109)-MIN(AV109,BA109)</f>
        <v/>
      </c>
      <c r="R109" s="40">
        <f>ROUND(MAX(0,N(R108)+AW109-Q109),2)</f>
        <v/>
      </c>
      <c r="S109" s="23">
        <f>C109+E109+G109+I109+K109+M109+O109+Q109</f>
        <v/>
      </c>
      <c r="T109" s="23">
        <f>D109+F109+H109+J109+L109+N109+P109+R109</f>
        <v/>
      </c>
      <c r="U109">
        <f>IF(N(D108)&lt;=0,0,ROUND(N(D108)*$C$6/12,2))</f>
        <v/>
      </c>
      <c r="V109">
        <f>MAX(0,MIN(N($D$6),N(D108)+U109))</f>
        <v/>
      </c>
      <c r="W109">
        <f>MAX(0,N(D108)+U109-V109)</f>
        <v/>
      </c>
      <c r="X109">
        <f>W109</f>
        <v/>
      </c>
      <c r="Y109">
        <f>IF(N(F108)&lt;=0,0,ROUND(N(F108)*$C$7/12,2))</f>
        <v/>
      </c>
      <c r="Z109">
        <f>MAX(0,MIN(N($D$7),N(F108)+Y109))</f>
        <v/>
      </c>
      <c r="AA109">
        <f>MAX(0,N(F108)+Y109-Z109)</f>
        <v/>
      </c>
      <c r="AB109">
        <f>X109+AA109</f>
        <v/>
      </c>
      <c r="AC109">
        <f>IF(N(H108)&lt;=0,0,ROUND(N(H108)*$C$8/12,2))</f>
        <v/>
      </c>
      <c r="AD109">
        <f>MAX(0,MIN(N($D$8),N(H108)+AC109))</f>
        <v/>
      </c>
      <c r="AE109">
        <f>MAX(0,N(H108)+AC109-AD109)</f>
        <v/>
      </c>
      <c r="AF109">
        <f>AB109+AE109</f>
        <v/>
      </c>
      <c r="AG109">
        <f>IF(N(J108)&lt;=0,0,ROUND(N(J108)*$C$9/12,2))</f>
        <v/>
      </c>
      <c r="AH109">
        <f>MAX(0,MIN(N($D$9),N(J108)+AG109))</f>
        <v/>
      </c>
      <c r="AI109">
        <f>MAX(0,N(J108)+AG109-AH109)</f>
        <v/>
      </c>
      <c r="AJ109">
        <f>AF109+AI109</f>
        <v/>
      </c>
      <c r="AK109">
        <f>IF(N(L108)&lt;=0,0,ROUND(N(L108)*$C$10/12,2))</f>
        <v/>
      </c>
      <c r="AL109">
        <f>MAX(0,MIN(N($D$10),N(L108)+AK109))</f>
        <v/>
      </c>
      <c r="AM109">
        <f>MAX(0,N(L108)+AK109-AL109)</f>
        <v/>
      </c>
      <c r="AN109">
        <f>AJ109+AM109</f>
        <v/>
      </c>
      <c r="AO109">
        <f>IF(N(N108)&lt;=0,0,ROUND(N(N108)*$C$11/12,2))</f>
        <v/>
      </c>
      <c r="AP109">
        <f>MAX(0,MIN(N($D$11),N(N108)+AO109))</f>
        <v/>
      </c>
      <c r="AQ109">
        <f>MAX(0,N(N108)+AO109-AP109)</f>
        <v/>
      </c>
      <c r="AR109">
        <f>AN109+AQ109</f>
        <v/>
      </c>
      <c r="AS109">
        <f>IF(N(P108)&lt;=0,0,ROUND(N(P108)*$C$12/12,2))</f>
        <v/>
      </c>
      <c r="AT109">
        <f>MAX(0,MIN(N($D$12),N(P108)+AS109))</f>
        <v/>
      </c>
      <c r="AU109">
        <f>MAX(0,N(P108)+AS109-AT109)</f>
        <v/>
      </c>
      <c r="AV109">
        <f>AR109+AU109</f>
        <v/>
      </c>
      <c r="AW109">
        <f>IF(N(R108)&lt;=0,0,ROUND(N(R108)*$C$13/12,2))</f>
        <v/>
      </c>
      <c r="AX109">
        <f>MAX(0,MIN(N($D$13),N(R108)+AW109))</f>
        <v/>
      </c>
      <c r="AY109">
        <f>MAX(0,N(R108)+AW109-AX109)</f>
        <v/>
      </c>
      <c r="AZ109">
        <f>AV109+AY109</f>
        <v/>
      </c>
      <c r="BA109">
        <f>MAX(0,$I$7-(V109+Z109+AD109+AH109+AL109+AP109+AT109+AX109))</f>
        <v/>
      </c>
    </row>
    <row r="110">
      <c r="A110" t="n">
        <v>93</v>
      </c>
      <c r="B110" s="39">
        <f>EDATE($I$6,92)</f>
        <v/>
      </c>
      <c r="C110" s="24">
        <f>V110+MIN(X110,BA110)</f>
        <v/>
      </c>
      <c r="D110" s="24">
        <f>ROUND(MAX(0,N(D109)+U110-C110),2)</f>
        <v/>
      </c>
      <c r="E110" s="24">
        <f>Z110+MIN(AB110,BA110)-MIN(X110,BA110)</f>
        <v/>
      </c>
      <c r="F110" s="24">
        <f>ROUND(MAX(0,N(F109)+Y110-E110),2)</f>
        <v/>
      </c>
      <c r="G110" s="24">
        <f>AD110+MIN(AF110,BA110)-MIN(AB110,BA110)</f>
        <v/>
      </c>
      <c r="H110" s="24">
        <f>ROUND(MAX(0,N(H109)+AC110-G110),2)</f>
        <v/>
      </c>
      <c r="I110" s="24">
        <f>AH110+MIN(AJ110,BA110)-MIN(AF110,BA110)</f>
        <v/>
      </c>
      <c r="J110" s="24">
        <f>ROUND(MAX(0,N(J109)+AG110-I110),2)</f>
        <v/>
      </c>
      <c r="K110" s="24">
        <f>AL110+MIN(AN110,BA110)-MIN(AJ110,BA110)</f>
        <v/>
      </c>
      <c r="L110" s="24">
        <f>ROUND(MAX(0,N(L109)+AK110-K110),2)</f>
        <v/>
      </c>
      <c r="M110" s="24">
        <f>AP110+MIN(AR110,BA110)-MIN(AN110,BA110)</f>
        <v/>
      </c>
      <c r="N110" s="24">
        <f>ROUND(MAX(0,N(N109)+AO110-M110),2)</f>
        <v/>
      </c>
      <c r="O110" s="24">
        <f>AT110+MIN(AV110,BA110)-MIN(AR110,BA110)</f>
        <v/>
      </c>
      <c r="P110" s="24">
        <f>ROUND(MAX(0,N(P109)+AS110-O110),2)</f>
        <v/>
      </c>
      <c r="Q110" s="24">
        <f>AX110+MIN(AZ110,BA110)-MIN(AV110,BA110)</f>
        <v/>
      </c>
      <c r="R110" s="24">
        <f>ROUND(MAX(0,N(R109)+AW110-Q110),2)</f>
        <v/>
      </c>
      <c r="S110" s="23">
        <f>C110+E110+G110+I110+K110+M110+O110+Q110</f>
        <v/>
      </c>
      <c r="T110" s="23">
        <f>D110+F110+H110+J110+L110+N110+P110+R110</f>
        <v/>
      </c>
      <c r="U110">
        <f>IF(N(D109)&lt;=0,0,ROUND(N(D109)*$C$6/12,2))</f>
        <v/>
      </c>
      <c r="V110">
        <f>MAX(0,MIN(N($D$6),N(D109)+U110))</f>
        <v/>
      </c>
      <c r="W110">
        <f>MAX(0,N(D109)+U110-V110)</f>
        <v/>
      </c>
      <c r="X110">
        <f>W110</f>
        <v/>
      </c>
      <c r="Y110">
        <f>IF(N(F109)&lt;=0,0,ROUND(N(F109)*$C$7/12,2))</f>
        <v/>
      </c>
      <c r="Z110">
        <f>MAX(0,MIN(N($D$7),N(F109)+Y110))</f>
        <v/>
      </c>
      <c r="AA110">
        <f>MAX(0,N(F109)+Y110-Z110)</f>
        <v/>
      </c>
      <c r="AB110">
        <f>X110+AA110</f>
        <v/>
      </c>
      <c r="AC110">
        <f>IF(N(H109)&lt;=0,0,ROUND(N(H109)*$C$8/12,2))</f>
        <v/>
      </c>
      <c r="AD110">
        <f>MAX(0,MIN(N($D$8),N(H109)+AC110))</f>
        <v/>
      </c>
      <c r="AE110">
        <f>MAX(0,N(H109)+AC110-AD110)</f>
        <v/>
      </c>
      <c r="AF110">
        <f>AB110+AE110</f>
        <v/>
      </c>
      <c r="AG110">
        <f>IF(N(J109)&lt;=0,0,ROUND(N(J109)*$C$9/12,2))</f>
        <v/>
      </c>
      <c r="AH110">
        <f>MAX(0,MIN(N($D$9),N(J109)+AG110))</f>
        <v/>
      </c>
      <c r="AI110">
        <f>MAX(0,N(J109)+AG110-AH110)</f>
        <v/>
      </c>
      <c r="AJ110">
        <f>AF110+AI110</f>
        <v/>
      </c>
      <c r="AK110">
        <f>IF(N(L109)&lt;=0,0,ROUND(N(L109)*$C$10/12,2))</f>
        <v/>
      </c>
      <c r="AL110">
        <f>MAX(0,MIN(N($D$10),N(L109)+AK110))</f>
        <v/>
      </c>
      <c r="AM110">
        <f>MAX(0,N(L109)+AK110-AL110)</f>
        <v/>
      </c>
      <c r="AN110">
        <f>AJ110+AM110</f>
        <v/>
      </c>
      <c r="AO110">
        <f>IF(N(N109)&lt;=0,0,ROUND(N(N109)*$C$11/12,2))</f>
        <v/>
      </c>
      <c r="AP110">
        <f>MAX(0,MIN(N($D$11),N(N109)+AO110))</f>
        <v/>
      </c>
      <c r="AQ110">
        <f>MAX(0,N(N109)+AO110-AP110)</f>
        <v/>
      </c>
      <c r="AR110">
        <f>AN110+AQ110</f>
        <v/>
      </c>
      <c r="AS110">
        <f>IF(N(P109)&lt;=0,0,ROUND(N(P109)*$C$12/12,2))</f>
        <v/>
      </c>
      <c r="AT110">
        <f>MAX(0,MIN(N($D$12),N(P109)+AS110))</f>
        <v/>
      </c>
      <c r="AU110">
        <f>MAX(0,N(P109)+AS110-AT110)</f>
        <v/>
      </c>
      <c r="AV110">
        <f>AR110+AU110</f>
        <v/>
      </c>
      <c r="AW110">
        <f>IF(N(R109)&lt;=0,0,ROUND(N(R109)*$C$13/12,2))</f>
        <v/>
      </c>
      <c r="AX110">
        <f>MAX(0,MIN(N($D$13),N(R109)+AW110))</f>
        <v/>
      </c>
      <c r="AY110">
        <f>MAX(0,N(R109)+AW110-AX110)</f>
        <v/>
      </c>
      <c r="AZ110">
        <f>AV110+AY110</f>
        <v/>
      </c>
      <c r="BA110">
        <f>MAX(0,$I$7-(V110+Z110+AD110+AH110+AL110+AP110+AT110+AX110))</f>
        <v/>
      </c>
    </row>
    <row r="111">
      <c r="A111" t="n">
        <v>94</v>
      </c>
      <c r="B111" s="39">
        <f>EDATE($I$6,93)</f>
        <v/>
      </c>
      <c r="C111" s="40">
        <f>V111+MIN(X111,BA111)</f>
        <v/>
      </c>
      <c r="D111" s="40">
        <f>ROUND(MAX(0,N(D110)+U111-C111),2)</f>
        <v/>
      </c>
      <c r="E111" s="40">
        <f>Z111+MIN(AB111,BA111)-MIN(X111,BA111)</f>
        <v/>
      </c>
      <c r="F111" s="40">
        <f>ROUND(MAX(0,N(F110)+Y111-E111),2)</f>
        <v/>
      </c>
      <c r="G111" s="40">
        <f>AD111+MIN(AF111,BA111)-MIN(AB111,BA111)</f>
        <v/>
      </c>
      <c r="H111" s="40">
        <f>ROUND(MAX(0,N(H110)+AC111-G111),2)</f>
        <v/>
      </c>
      <c r="I111" s="40">
        <f>AH111+MIN(AJ111,BA111)-MIN(AF111,BA111)</f>
        <v/>
      </c>
      <c r="J111" s="40">
        <f>ROUND(MAX(0,N(J110)+AG111-I111),2)</f>
        <v/>
      </c>
      <c r="K111" s="40">
        <f>AL111+MIN(AN111,BA111)-MIN(AJ111,BA111)</f>
        <v/>
      </c>
      <c r="L111" s="40">
        <f>ROUND(MAX(0,N(L110)+AK111-K111),2)</f>
        <v/>
      </c>
      <c r="M111" s="40">
        <f>AP111+MIN(AR111,BA111)-MIN(AN111,BA111)</f>
        <v/>
      </c>
      <c r="N111" s="40">
        <f>ROUND(MAX(0,N(N110)+AO111-M111),2)</f>
        <v/>
      </c>
      <c r="O111" s="40">
        <f>AT111+MIN(AV111,BA111)-MIN(AR111,BA111)</f>
        <v/>
      </c>
      <c r="P111" s="40">
        <f>ROUND(MAX(0,N(P110)+AS111-O111),2)</f>
        <v/>
      </c>
      <c r="Q111" s="40">
        <f>AX111+MIN(AZ111,BA111)-MIN(AV111,BA111)</f>
        <v/>
      </c>
      <c r="R111" s="40">
        <f>ROUND(MAX(0,N(R110)+AW111-Q111),2)</f>
        <v/>
      </c>
      <c r="S111" s="23">
        <f>C111+E111+G111+I111+K111+M111+O111+Q111</f>
        <v/>
      </c>
      <c r="T111" s="23">
        <f>D111+F111+H111+J111+L111+N111+P111+R111</f>
        <v/>
      </c>
      <c r="U111">
        <f>IF(N(D110)&lt;=0,0,ROUND(N(D110)*$C$6/12,2))</f>
        <v/>
      </c>
      <c r="V111">
        <f>MAX(0,MIN(N($D$6),N(D110)+U111))</f>
        <v/>
      </c>
      <c r="W111">
        <f>MAX(0,N(D110)+U111-V111)</f>
        <v/>
      </c>
      <c r="X111">
        <f>W111</f>
        <v/>
      </c>
      <c r="Y111">
        <f>IF(N(F110)&lt;=0,0,ROUND(N(F110)*$C$7/12,2))</f>
        <v/>
      </c>
      <c r="Z111">
        <f>MAX(0,MIN(N($D$7),N(F110)+Y111))</f>
        <v/>
      </c>
      <c r="AA111">
        <f>MAX(0,N(F110)+Y111-Z111)</f>
        <v/>
      </c>
      <c r="AB111">
        <f>X111+AA111</f>
        <v/>
      </c>
      <c r="AC111">
        <f>IF(N(H110)&lt;=0,0,ROUND(N(H110)*$C$8/12,2))</f>
        <v/>
      </c>
      <c r="AD111">
        <f>MAX(0,MIN(N($D$8),N(H110)+AC111))</f>
        <v/>
      </c>
      <c r="AE111">
        <f>MAX(0,N(H110)+AC111-AD111)</f>
        <v/>
      </c>
      <c r="AF111">
        <f>AB111+AE111</f>
        <v/>
      </c>
      <c r="AG111">
        <f>IF(N(J110)&lt;=0,0,ROUND(N(J110)*$C$9/12,2))</f>
        <v/>
      </c>
      <c r="AH111">
        <f>MAX(0,MIN(N($D$9),N(J110)+AG111))</f>
        <v/>
      </c>
      <c r="AI111">
        <f>MAX(0,N(J110)+AG111-AH111)</f>
        <v/>
      </c>
      <c r="AJ111">
        <f>AF111+AI111</f>
        <v/>
      </c>
      <c r="AK111">
        <f>IF(N(L110)&lt;=0,0,ROUND(N(L110)*$C$10/12,2))</f>
        <v/>
      </c>
      <c r="AL111">
        <f>MAX(0,MIN(N($D$10),N(L110)+AK111))</f>
        <v/>
      </c>
      <c r="AM111">
        <f>MAX(0,N(L110)+AK111-AL111)</f>
        <v/>
      </c>
      <c r="AN111">
        <f>AJ111+AM111</f>
        <v/>
      </c>
      <c r="AO111">
        <f>IF(N(N110)&lt;=0,0,ROUND(N(N110)*$C$11/12,2))</f>
        <v/>
      </c>
      <c r="AP111">
        <f>MAX(0,MIN(N($D$11),N(N110)+AO111))</f>
        <v/>
      </c>
      <c r="AQ111">
        <f>MAX(0,N(N110)+AO111-AP111)</f>
        <v/>
      </c>
      <c r="AR111">
        <f>AN111+AQ111</f>
        <v/>
      </c>
      <c r="AS111">
        <f>IF(N(P110)&lt;=0,0,ROUND(N(P110)*$C$12/12,2))</f>
        <v/>
      </c>
      <c r="AT111">
        <f>MAX(0,MIN(N($D$12),N(P110)+AS111))</f>
        <v/>
      </c>
      <c r="AU111">
        <f>MAX(0,N(P110)+AS111-AT111)</f>
        <v/>
      </c>
      <c r="AV111">
        <f>AR111+AU111</f>
        <v/>
      </c>
      <c r="AW111">
        <f>IF(N(R110)&lt;=0,0,ROUND(N(R110)*$C$13/12,2))</f>
        <v/>
      </c>
      <c r="AX111">
        <f>MAX(0,MIN(N($D$13),N(R110)+AW111))</f>
        <v/>
      </c>
      <c r="AY111">
        <f>MAX(0,N(R110)+AW111-AX111)</f>
        <v/>
      </c>
      <c r="AZ111">
        <f>AV111+AY111</f>
        <v/>
      </c>
      <c r="BA111">
        <f>MAX(0,$I$7-(V111+Z111+AD111+AH111+AL111+AP111+AT111+AX111))</f>
        <v/>
      </c>
    </row>
    <row r="112">
      <c r="A112" t="n">
        <v>95</v>
      </c>
      <c r="B112" s="39">
        <f>EDATE($I$6,94)</f>
        <v/>
      </c>
      <c r="C112" s="24">
        <f>V112+MIN(X112,BA112)</f>
        <v/>
      </c>
      <c r="D112" s="24">
        <f>ROUND(MAX(0,N(D111)+U112-C112),2)</f>
        <v/>
      </c>
      <c r="E112" s="24">
        <f>Z112+MIN(AB112,BA112)-MIN(X112,BA112)</f>
        <v/>
      </c>
      <c r="F112" s="24">
        <f>ROUND(MAX(0,N(F111)+Y112-E112),2)</f>
        <v/>
      </c>
      <c r="G112" s="24">
        <f>AD112+MIN(AF112,BA112)-MIN(AB112,BA112)</f>
        <v/>
      </c>
      <c r="H112" s="24">
        <f>ROUND(MAX(0,N(H111)+AC112-G112),2)</f>
        <v/>
      </c>
      <c r="I112" s="24">
        <f>AH112+MIN(AJ112,BA112)-MIN(AF112,BA112)</f>
        <v/>
      </c>
      <c r="J112" s="24">
        <f>ROUND(MAX(0,N(J111)+AG112-I112),2)</f>
        <v/>
      </c>
      <c r="K112" s="24">
        <f>AL112+MIN(AN112,BA112)-MIN(AJ112,BA112)</f>
        <v/>
      </c>
      <c r="L112" s="24">
        <f>ROUND(MAX(0,N(L111)+AK112-K112),2)</f>
        <v/>
      </c>
      <c r="M112" s="24">
        <f>AP112+MIN(AR112,BA112)-MIN(AN112,BA112)</f>
        <v/>
      </c>
      <c r="N112" s="24">
        <f>ROUND(MAX(0,N(N111)+AO112-M112),2)</f>
        <v/>
      </c>
      <c r="O112" s="24">
        <f>AT112+MIN(AV112,BA112)-MIN(AR112,BA112)</f>
        <v/>
      </c>
      <c r="P112" s="24">
        <f>ROUND(MAX(0,N(P111)+AS112-O112),2)</f>
        <v/>
      </c>
      <c r="Q112" s="24">
        <f>AX112+MIN(AZ112,BA112)-MIN(AV112,BA112)</f>
        <v/>
      </c>
      <c r="R112" s="24">
        <f>ROUND(MAX(0,N(R111)+AW112-Q112),2)</f>
        <v/>
      </c>
      <c r="S112" s="23">
        <f>C112+E112+G112+I112+K112+M112+O112+Q112</f>
        <v/>
      </c>
      <c r="T112" s="23">
        <f>D112+F112+H112+J112+L112+N112+P112+R112</f>
        <v/>
      </c>
      <c r="U112">
        <f>IF(N(D111)&lt;=0,0,ROUND(N(D111)*$C$6/12,2))</f>
        <v/>
      </c>
      <c r="V112">
        <f>MAX(0,MIN(N($D$6),N(D111)+U112))</f>
        <v/>
      </c>
      <c r="W112">
        <f>MAX(0,N(D111)+U112-V112)</f>
        <v/>
      </c>
      <c r="X112">
        <f>W112</f>
        <v/>
      </c>
      <c r="Y112">
        <f>IF(N(F111)&lt;=0,0,ROUND(N(F111)*$C$7/12,2))</f>
        <v/>
      </c>
      <c r="Z112">
        <f>MAX(0,MIN(N($D$7),N(F111)+Y112))</f>
        <v/>
      </c>
      <c r="AA112">
        <f>MAX(0,N(F111)+Y112-Z112)</f>
        <v/>
      </c>
      <c r="AB112">
        <f>X112+AA112</f>
        <v/>
      </c>
      <c r="AC112">
        <f>IF(N(H111)&lt;=0,0,ROUND(N(H111)*$C$8/12,2))</f>
        <v/>
      </c>
      <c r="AD112">
        <f>MAX(0,MIN(N($D$8),N(H111)+AC112))</f>
        <v/>
      </c>
      <c r="AE112">
        <f>MAX(0,N(H111)+AC112-AD112)</f>
        <v/>
      </c>
      <c r="AF112">
        <f>AB112+AE112</f>
        <v/>
      </c>
      <c r="AG112">
        <f>IF(N(J111)&lt;=0,0,ROUND(N(J111)*$C$9/12,2))</f>
        <v/>
      </c>
      <c r="AH112">
        <f>MAX(0,MIN(N($D$9),N(J111)+AG112))</f>
        <v/>
      </c>
      <c r="AI112">
        <f>MAX(0,N(J111)+AG112-AH112)</f>
        <v/>
      </c>
      <c r="AJ112">
        <f>AF112+AI112</f>
        <v/>
      </c>
      <c r="AK112">
        <f>IF(N(L111)&lt;=0,0,ROUND(N(L111)*$C$10/12,2))</f>
        <v/>
      </c>
      <c r="AL112">
        <f>MAX(0,MIN(N($D$10),N(L111)+AK112))</f>
        <v/>
      </c>
      <c r="AM112">
        <f>MAX(0,N(L111)+AK112-AL112)</f>
        <v/>
      </c>
      <c r="AN112">
        <f>AJ112+AM112</f>
        <v/>
      </c>
      <c r="AO112">
        <f>IF(N(N111)&lt;=0,0,ROUND(N(N111)*$C$11/12,2))</f>
        <v/>
      </c>
      <c r="AP112">
        <f>MAX(0,MIN(N($D$11),N(N111)+AO112))</f>
        <v/>
      </c>
      <c r="AQ112">
        <f>MAX(0,N(N111)+AO112-AP112)</f>
        <v/>
      </c>
      <c r="AR112">
        <f>AN112+AQ112</f>
        <v/>
      </c>
      <c r="AS112">
        <f>IF(N(P111)&lt;=0,0,ROUND(N(P111)*$C$12/12,2))</f>
        <v/>
      </c>
      <c r="AT112">
        <f>MAX(0,MIN(N($D$12),N(P111)+AS112))</f>
        <v/>
      </c>
      <c r="AU112">
        <f>MAX(0,N(P111)+AS112-AT112)</f>
        <v/>
      </c>
      <c r="AV112">
        <f>AR112+AU112</f>
        <v/>
      </c>
      <c r="AW112">
        <f>IF(N(R111)&lt;=0,0,ROUND(N(R111)*$C$13/12,2))</f>
        <v/>
      </c>
      <c r="AX112">
        <f>MAX(0,MIN(N($D$13),N(R111)+AW112))</f>
        <v/>
      </c>
      <c r="AY112">
        <f>MAX(0,N(R111)+AW112-AX112)</f>
        <v/>
      </c>
      <c r="AZ112">
        <f>AV112+AY112</f>
        <v/>
      </c>
      <c r="BA112">
        <f>MAX(0,$I$7-(V112+Z112+AD112+AH112+AL112+AP112+AT112+AX112))</f>
        <v/>
      </c>
    </row>
    <row r="113">
      <c r="A113" t="n">
        <v>96</v>
      </c>
      <c r="B113" s="39">
        <f>EDATE($I$6,95)</f>
        <v/>
      </c>
      <c r="C113" s="40">
        <f>V113+MIN(X113,BA113)</f>
        <v/>
      </c>
      <c r="D113" s="40">
        <f>ROUND(MAX(0,N(D112)+U113-C113),2)</f>
        <v/>
      </c>
      <c r="E113" s="40">
        <f>Z113+MIN(AB113,BA113)-MIN(X113,BA113)</f>
        <v/>
      </c>
      <c r="F113" s="40">
        <f>ROUND(MAX(0,N(F112)+Y113-E113),2)</f>
        <v/>
      </c>
      <c r="G113" s="40">
        <f>AD113+MIN(AF113,BA113)-MIN(AB113,BA113)</f>
        <v/>
      </c>
      <c r="H113" s="40">
        <f>ROUND(MAX(0,N(H112)+AC113-G113),2)</f>
        <v/>
      </c>
      <c r="I113" s="40">
        <f>AH113+MIN(AJ113,BA113)-MIN(AF113,BA113)</f>
        <v/>
      </c>
      <c r="J113" s="40">
        <f>ROUND(MAX(0,N(J112)+AG113-I113),2)</f>
        <v/>
      </c>
      <c r="K113" s="40">
        <f>AL113+MIN(AN113,BA113)-MIN(AJ113,BA113)</f>
        <v/>
      </c>
      <c r="L113" s="40">
        <f>ROUND(MAX(0,N(L112)+AK113-K113),2)</f>
        <v/>
      </c>
      <c r="M113" s="40">
        <f>AP113+MIN(AR113,BA113)-MIN(AN113,BA113)</f>
        <v/>
      </c>
      <c r="N113" s="40">
        <f>ROUND(MAX(0,N(N112)+AO113-M113),2)</f>
        <v/>
      </c>
      <c r="O113" s="40">
        <f>AT113+MIN(AV113,BA113)-MIN(AR113,BA113)</f>
        <v/>
      </c>
      <c r="P113" s="40">
        <f>ROUND(MAX(0,N(P112)+AS113-O113),2)</f>
        <v/>
      </c>
      <c r="Q113" s="40">
        <f>AX113+MIN(AZ113,BA113)-MIN(AV113,BA113)</f>
        <v/>
      </c>
      <c r="R113" s="40">
        <f>ROUND(MAX(0,N(R112)+AW113-Q113),2)</f>
        <v/>
      </c>
      <c r="S113" s="23">
        <f>C113+E113+G113+I113+K113+M113+O113+Q113</f>
        <v/>
      </c>
      <c r="T113" s="23">
        <f>D113+F113+H113+J113+L113+N113+P113+R113</f>
        <v/>
      </c>
      <c r="U113">
        <f>IF(N(D112)&lt;=0,0,ROUND(N(D112)*$C$6/12,2))</f>
        <v/>
      </c>
      <c r="V113">
        <f>MAX(0,MIN(N($D$6),N(D112)+U113))</f>
        <v/>
      </c>
      <c r="W113">
        <f>MAX(0,N(D112)+U113-V113)</f>
        <v/>
      </c>
      <c r="X113">
        <f>W113</f>
        <v/>
      </c>
      <c r="Y113">
        <f>IF(N(F112)&lt;=0,0,ROUND(N(F112)*$C$7/12,2))</f>
        <v/>
      </c>
      <c r="Z113">
        <f>MAX(0,MIN(N($D$7),N(F112)+Y113))</f>
        <v/>
      </c>
      <c r="AA113">
        <f>MAX(0,N(F112)+Y113-Z113)</f>
        <v/>
      </c>
      <c r="AB113">
        <f>X113+AA113</f>
        <v/>
      </c>
      <c r="AC113">
        <f>IF(N(H112)&lt;=0,0,ROUND(N(H112)*$C$8/12,2))</f>
        <v/>
      </c>
      <c r="AD113">
        <f>MAX(0,MIN(N($D$8),N(H112)+AC113))</f>
        <v/>
      </c>
      <c r="AE113">
        <f>MAX(0,N(H112)+AC113-AD113)</f>
        <v/>
      </c>
      <c r="AF113">
        <f>AB113+AE113</f>
        <v/>
      </c>
      <c r="AG113">
        <f>IF(N(J112)&lt;=0,0,ROUND(N(J112)*$C$9/12,2))</f>
        <v/>
      </c>
      <c r="AH113">
        <f>MAX(0,MIN(N($D$9),N(J112)+AG113))</f>
        <v/>
      </c>
      <c r="AI113">
        <f>MAX(0,N(J112)+AG113-AH113)</f>
        <v/>
      </c>
      <c r="AJ113">
        <f>AF113+AI113</f>
        <v/>
      </c>
      <c r="AK113">
        <f>IF(N(L112)&lt;=0,0,ROUND(N(L112)*$C$10/12,2))</f>
        <v/>
      </c>
      <c r="AL113">
        <f>MAX(0,MIN(N($D$10),N(L112)+AK113))</f>
        <v/>
      </c>
      <c r="AM113">
        <f>MAX(0,N(L112)+AK113-AL113)</f>
        <v/>
      </c>
      <c r="AN113">
        <f>AJ113+AM113</f>
        <v/>
      </c>
      <c r="AO113">
        <f>IF(N(N112)&lt;=0,0,ROUND(N(N112)*$C$11/12,2))</f>
        <v/>
      </c>
      <c r="AP113">
        <f>MAX(0,MIN(N($D$11),N(N112)+AO113))</f>
        <v/>
      </c>
      <c r="AQ113">
        <f>MAX(0,N(N112)+AO113-AP113)</f>
        <v/>
      </c>
      <c r="AR113">
        <f>AN113+AQ113</f>
        <v/>
      </c>
      <c r="AS113">
        <f>IF(N(P112)&lt;=0,0,ROUND(N(P112)*$C$12/12,2))</f>
        <v/>
      </c>
      <c r="AT113">
        <f>MAX(0,MIN(N($D$12),N(P112)+AS113))</f>
        <v/>
      </c>
      <c r="AU113">
        <f>MAX(0,N(P112)+AS113-AT113)</f>
        <v/>
      </c>
      <c r="AV113">
        <f>AR113+AU113</f>
        <v/>
      </c>
      <c r="AW113">
        <f>IF(N(R112)&lt;=0,0,ROUND(N(R112)*$C$13/12,2))</f>
        <v/>
      </c>
      <c r="AX113">
        <f>MAX(0,MIN(N($D$13),N(R112)+AW113))</f>
        <v/>
      </c>
      <c r="AY113">
        <f>MAX(0,N(R112)+AW113-AX113)</f>
        <v/>
      </c>
      <c r="AZ113">
        <f>AV113+AY113</f>
        <v/>
      </c>
      <c r="BA113">
        <f>MAX(0,$I$7-(V113+Z113+AD113+AH113+AL113+AP113+AT113+AX113))</f>
        <v/>
      </c>
    </row>
    <row r="114">
      <c r="A114" t="n">
        <v>97</v>
      </c>
      <c r="B114" s="39">
        <f>EDATE($I$6,96)</f>
        <v/>
      </c>
      <c r="C114" s="24">
        <f>V114+MIN(X114,BA114)</f>
        <v/>
      </c>
      <c r="D114" s="24">
        <f>ROUND(MAX(0,N(D113)+U114-C114),2)</f>
        <v/>
      </c>
      <c r="E114" s="24">
        <f>Z114+MIN(AB114,BA114)-MIN(X114,BA114)</f>
        <v/>
      </c>
      <c r="F114" s="24">
        <f>ROUND(MAX(0,N(F113)+Y114-E114),2)</f>
        <v/>
      </c>
      <c r="G114" s="24">
        <f>AD114+MIN(AF114,BA114)-MIN(AB114,BA114)</f>
        <v/>
      </c>
      <c r="H114" s="24">
        <f>ROUND(MAX(0,N(H113)+AC114-G114),2)</f>
        <v/>
      </c>
      <c r="I114" s="24">
        <f>AH114+MIN(AJ114,BA114)-MIN(AF114,BA114)</f>
        <v/>
      </c>
      <c r="J114" s="24">
        <f>ROUND(MAX(0,N(J113)+AG114-I114),2)</f>
        <v/>
      </c>
      <c r="K114" s="24">
        <f>AL114+MIN(AN114,BA114)-MIN(AJ114,BA114)</f>
        <v/>
      </c>
      <c r="L114" s="24">
        <f>ROUND(MAX(0,N(L113)+AK114-K114),2)</f>
        <v/>
      </c>
      <c r="M114" s="24">
        <f>AP114+MIN(AR114,BA114)-MIN(AN114,BA114)</f>
        <v/>
      </c>
      <c r="N114" s="24">
        <f>ROUND(MAX(0,N(N113)+AO114-M114),2)</f>
        <v/>
      </c>
      <c r="O114" s="24">
        <f>AT114+MIN(AV114,BA114)-MIN(AR114,BA114)</f>
        <v/>
      </c>
      <c r="P114" s="24">
        <f>ROUND(MAX(0,N(P113)+AS114-O114),2)</f>
        <v/>
      </c>
      <c r="Q114" s="24">
        <f>AX114+MIN(AZ114,BA114)-MIN(AV114,BA114)</f>
        <v/>
      </c>
      <c r="R114" s="24">
        <f>ROUND(MAX(0,N(R113)+AW114-Q114),2)</f>
        <v/>
      </c>
      <c r="S114" s="23">
        <f>C114+E114+G114+I114+K114+M114+O114+Q114</f>
        <v/>
      </c>
      <c r="T114" s="23">
        <f>D114+F114+H114+J114+L114+N114+P114+R114</f>
        <v/>
      </c>
      <c r="U114">
        <f>IF(N(D113)&lt;=0,0,ROUND(N(D113)*$C$6/12,2))</f>
        <v/>
      </c>
      <c r="V114">
        <f>MAX(0,MIN(N($D$6),N(D113)+U114))</f>
        <v/>
      </c>
      <c r="W114">
        <f>MAX(0,N(D113)+U114-V114)</f>
        <v/>
      </c>
      <c r="X114">
        <f>W114</f>
        <v/>
      </c>
      <c r="Y114">
        <f>IF(N(F113)&lt;=0,0,ROUND(N(F113)*$C$7/12,2))</f>
        <v/>
      </c>
      <c r="Z114">
        <f>MAX(0,MIN(N($D$7),N(F113)+Y114))</f>
        <v/>
      </c>
      <c r="AA114">
        <f>MAX(0,N(F113)+Y114-Z114)</f>
        <v/>
      </c>
      <c r="AB114">
        <f>X114+AA114</f>
        <v/>
      </c>
      <c r="AC114">
        <f>IF(N(H113)&lt;=0,0,ROUND(N(H113)*$C$8/12,2))</f>
        <v/>
      </c>
      <c r="AD114">
        <f>MAX(0,MIN(N($D$8),N(H113)+AC114))</f>
        <v/>
      </c>
      <c r="AE114">
        <f>MAX(0,N(H113)+AC114-AD114)</f>
        <v/>
      </c>
      <c r="AF114">
        <f>AB114+AE114</f>
        <v/>
      </c>
      <c r="AG114">
        <f>IF(N(J113)&lt;=0,0,ROUND(N(J113)*$C$9/12,2))</f>
        <v/>
      </c>
      <c r="AH114">
        <f>MAX(0,MIN(N($D$9),N(J113)+AG114))</f>
        <v/>
      </c>
      <c r="AI114">
        <f>MAX(0,N(J113)+AG114-AH114)</f>
        <v/>
      </c>
      <c r="AJ114">
        <f>AF114+AI114</f>
        <v/>
      </c>
      <c r="AK114">
        <f>IF(N(L113)&lt;=0,0,ROUND(N(L113)*$C$10/12,2))</f>
        <v/>
      </c>
      <c r="AL114">
        <f>MAX(0,MIN(N($D$10),N(L113)+AK114))</f>
        <v/>
      </c>
      <c r="AM114">
        <f>MAX(0,N(L113)+AK114-AL114)</f>
        <v/>
      </c>
      <c r="AN114">
        <f>AJ114+AM114</f>
        <v/>
      </c>
      <c r="AO114">
        <f>IF(N(N113)&lt;=0,0,ROUND(N(N113)*$C$11/12,2))</f>
        <v/>
      </c>
      <c r="AP114">
        <f>MAX(0,MIN(N($D$11),N(N113)+AO114))</f>
        <v/>
      </c>
      <c r="AQ114">
        <f>MAX(0,N(N113)+AO114-AP114)</f>
        <v/>
      </c>
      <c r="AR114">
        <f>AN114+AQ114</f>
        <v/>
      </c>
      <c r="AS114">
        <f>IF(N(P113)&lt;=0,0,ROUND(N(P113)*$C$12/12,2))</f>
        <v/>
      </c>
      <c r="AT114">
        <f>MAX(0,MIN(N($D$12),N(P113)+AS114))</f>
        <v/>
      </c>
      <c r="AU114">
        <f>MAX(0,N(P113)+AS114-AT114)</f>
        <v/>
      </c>
      <c r="AV114">
        <f>AR114+AU114</f>
        <v/>
      </c>
      <c r="AW114">
        <f>IF(N(R113)&lt;=0,0,ROUND(N(R113)*$C$13/12,2))</f>
        <v/>
      </c>
      <c r="AX114">
        <f>MAX(0,MIN(N($D$13),N(R113)+AW114))</f>
        <v/>
      </c>
      <c r="AY114">
        <f>MAX(0,N(R113)+AW114-AX114)</f>
        <v/>
      </c>
      <c r="AZ114">
        <f>AV114+AY114</f>
        <v/>
      </c>
      <c r="BA114">
        <f>MAX(0,$I$7-(V114+Z114+AD114+AH114+AL114+AP114+AT114+AX114))</f>
        <v/>
      </c>
    </row>
    <row r="115">
      <c r="A115" t="n">
        <v>98</v>
      </c>
      <c r="B115" s="39">
        <f>EDATE($I$6,97)</f>
        <v/>
      </c>
      <c r="C115" s="40">
        <f>V115+MIN(X115,BA115)</f>
        <v/>
      </c>
      <c r="D115" s="40">
        <f>ROUND(MAX(0,N(D114)+U115-C115),2)</f>
        <v/>
      </c>
      <c r="E115" s="40">
        <f>Z115+MIN(AB115,BA115)-MIN(X115,BA115)</f>
        <v/>
      </c>
      <c r="F115" s="40">
        <f>ROUND(MAX(0,N(F114)+Y115-E115),2)</f>
        <v/>
      </c>
      <c r="G115" s="40">
        <f>AD115+MIN(AF115,BA115)-MIN(AB115,BA115)</f>
        <v/>
      </c>
      <c r="H115" s="40">
        <f>ROUND(MAX(0,N(H114)+AC115-G115),2)</f>
        <v/>
      </c>
      <c r="I115" s="40">
        <f>AH115+MIN(AJ115,BA115)-MIN(AF115,BA115)</f>
        <v/>
      </c>
      <c r="J115" s="40">
        <f>ROUND(MAX(0,N(J114)+AG115-I115),2)</f>
        <v/>
      </c>
      <c r="K115" s="40">
        <f>AL115+MIN(AN115,BA115)-MIN(AJ115,BA115)</f>
        <v/>
      </c>
      <c r="L115" s="40">
        <f>ROUND(MAX(0,N(L114)+AK115-K115),2)</f>
        <v/>
      </c>
      <c r="M115" s="40">
        <f>AP115+MIN(AR115,BA115)-MIN(AN115,BA115)</f>
        <v/>
      </c>
      <c r="N115" s="40">
        <f>ROUND(MAX(0,N(N114)+AO115-M115),2)</f>
        <v/>
      </c>
      <c r="O115" s="40">
        <f>AT115+MIN(AV115,BA115)-MIN(AR115,BA115)</f>
        <v/>
      </c>
      <c r="P115" s="40">
        <f>ROUND(MAX(0,N(P114)+AS115-O115),2)</f>
        <v/>
      </c>
      <c r="Q115" s="40">
        <f>AX115+MIN(AZ115,BA115)-MIN(AV115,BA115)</f>
        <v/>
      </c>
      <c r="R115" s="40">
        <f>ROUND(MAX(0,N(R114)+AW115-Q115),2)</f>
        <v/>
      </c>
      <c r="S115" s="23">
        <f>C115+E115+G115+I115+K115+M115+O115+Q115</f>
        <v/>
      </c>
      <c r="T115" s="23">
        <f>D115+F115+H115+J115+L115+N115+P115+R115</f>
        <v/>
      </c>
      <c r="U115">
        <f>IF(N(D114)&lt;=0,0,ROUND(N(D114)*$C$6/12,2))</f>
        <v/>
      </c>
      <c r="V115">
        <f>MAX(0,MIN(N($D$6),N(D114)+U115))</f>
        <v/>
      </c>
      <c r="W115">
        <f>MAX(0,N(D114)+U115-V115)</f>
        <v/>
      </c>
      <c r="X115">
        <f>W115</f>
        <v/>
      </c>
      <c r="Y115">
        <f>IF(N(F114)&lt;=0,0,ROUND(N(F114)*$C$7/12,2))</f>
        <v/>
      </c>
      <c r="Z115">
        <f>MAX(0,MIN(N($D$7),N(F114)+Y115))</f>
        <v/>
      </c>
      <c r="AA115">
        <f>MAX(0,N(F114)+Y115-Z115)</f>
        <v/>
      </c>
      <c r="AB115">
        <f>X115+AA115</f>
        <v/>
      </c>
      <c r="AC115">
        <f>IF(N(H114)&lt;=0,0,ROUND(N(H114)*$C$8/12,2))</f>
        <v/>
      </c>
      <c r="AD115">
        <f>MAX(0,MIN(N($D$8),N(H114)+AC115))</f>
        <v/>
      </c>
      <c r="AE115">
        <f>MAX(0,N(H114)+AC115-AD115)</f>
        <v/>
      </c>
      <c r="AF115">
        <f>AB115+AE115</f>
        <v/>
      </c>
      <c r="AG115">
        <f>IF(N(J114)&lt;=0,0,ROUND(N(J114)*$C$9/12,2))</f>
        <v/>
      </c>
      <c r="AH115">
        <f>MAX(0,MIN(N($D$9),N(J114)+AG115))</f>
        <v/>
      </c>
      <c r="AI115">
        <f>MAX(0,N(J114)+AG115-AH115)</f>
        <v/>
      </c>
      <c r="AJ115">
        <f>AF115+AI115</f>
        <v/>
      </c>
      <c r="AK115">
        <f>IF(N(L114)&lt;=0,0,ROUND(N(L114)*$C$10/12,2))</f>
        <v/>
      </c>
      <c r="AL115">
        <f>MAX(0,MIN(N($D$10),N(L114)+AK115))</f>
        <v/>
      </c>
      <c r="AM115">
        <f>MAX(0,N(L114)+AK115-AL115)</f>
        <v/>
      </c>
      <c r="AN115">
        <f>AJ115+AM115</f>
        <v/>
      </c>
      <c r="AO115">
        <f>IF(N(N114)&lt;=0,0,ROUND(N(N114)*$C$11/12,2))</f>
        <v/>
      </c>
      <c r="AP115">
        <f>MAX(0,MIN(N($D$11),N(N114)+AO115))</f>
        <v/>
      </c>
      <c r="AQ115">
        <f>MAX(0,N(N114)+AO115-AP115)</f>
        <v/>
      </c>
      <c r="AR115">
        <f>AN115+AQ115</f>
        <v/>
      </c>
      <c r="AS115">
        <f>IF(N(P114)&lt;=0,0,ROUND(N(P114)*$C$12/12,2))</f>
        <v/>
      </c>
      <c r="AT115">
        <f>MAX(0,MIN(N($D$12),N(P114)+AS115))</f>
        <v/>
      </c>
      <c r="AU115">
        <f>MAX(0,N(P114)+AS115-AT115)</f>
        <v/>
      </c>
      <c r="AV115">
        <f>AR115+AU115</f>
        <v/>
      </c>
      <c r="AW115">
        <f>IF(N(R114)&lt;=0,0,ROUND(N(R114)*$C$13/12,2))</f>
        <v/>
      </c>
      <c r="AX115">
        <f>MAX(0,MIN(N($D$13),N(R114)+AW115))</f>
        <v/>
      </c>
      <c r="AY115">
        <f>MAX(0,N(R114)+AW115-AX115)</f>
        <v/>
      </c>
      <c r="AZ115">
        <f>AV115+AY115</f>
        <v/>
      </c>
      <c r="BA115">
        <f>MAX(0,$I$7-(V115+Z115+AD115+AH115+AL115+AP115+AT115+AX115))</f>
        <v/>
      </c>
    </row>
    <row r="116">
      <c r="A116" t="n">
        <v>99</v>
      </c>
      <c r="B116" s="39">
        <f>EDATE($I$6,98)</f>
        <v/>
      </c>
      <c r="C116" s="24">
        <f>V116+MIN(X116,BA116)</f>
        <v/>
      </c>
      <c r="D116" s="24">
        <f>ROUND(MAX(0,N(D115)+U116-C116),2)</f>
        <v/>
      </c>
      <c r="E116" s="24">
        <f>Z116+MIN(AB116,BA116)-MIN(X116,BA116)</f>
        <v/>
      </c>
      <c r="F116" s="24">
        <f>ROUND(MAX(0,N(F115)+Y116-E116),2)</f>
        <v/>
      </c>
      <c r="G116" s="24">
        <f>AD116+MIN(AF116,BA116)-MIN(AB116,BA116)</f>
        <v/>
      </c>
      <c r="H116" s="24">
        <f>ROUND(MAX(0,N(H115)+AC116-G116),2)</f>
        <v/>
      </c>
      <c r="I116" s="24">
        <f>AH116+MIN(AJ116,BA116)-MIN(AF116,BA116)</f>
        <v/>
      </c>
      <c r="J116" s="24">
        <f>ROUND(MAX(0,N(J115)+AG116-I116),2)</f>
        <v/>
      </c>
      <c r="K116" s="24">
        <f>AL116+MIN(AN116,BA116)-MIN(AJ116,BA116)</f>
        <v/>
      </c>
      <c r="L116" s="24">
        <f>ROUND(MAX(0,N(L115)+AK116-K116),2)</f>
        <v/>
      </c>
      <c r="M116" s="24">
        <f>AP116+MIN(AR116,BA116)-MIN(AN116,BA116)</f>
        <v/>
      </c>
      <c r="N116" s="24">
        <f>ROUND(MAX(0,N(N115)+AO116-M116),2)</f>
        <v/>
      </c>
      <c r="O116" s="24">
        <f>AT116+MIN(AV116,BA116)-MIN(AR116,BA116)</f>
        <v/>
      </c>
      <c r="P116" s="24">
        <f>ROUND(MAX(0,N(P115)+AS116-O116),2)</f>
        <v/>
      </c>
      <c r="Q116" s="24">
        <f>AX116+MIN(AZ116,BA116)-MIN(AV116,BA116)</f>
        <v/>
      </c>
      <c r="R116" s="24">
        <f>ROUND(MAX(0,N(R115)+AW116-Q116),2)</f>
        <v/>
      </c>
      <c r="S116" s="23">
        <f>C116+E116+G116+I116+K116+M116+O116+Q116</f>
        <v/>
      </c>
      <c r="T116" s="23">
        <f>D116+F116+H116+J116+L116+N116+P116+R116</f>
        <v/>
      </c>
      <c r="U116">
        <f>IF(N(D115)&lt;=0,0,ROUND(N(D115)*$C$6/12,2))</f>
        <v/>
      </c>
      <c r="V116">
        <f>MAX(0,MIN(N($D$6),N(D115)+U116))</f>
        <v/>
      </c>
      <c r="W116">
        <f>MAX(0,N(D115)+U116-V116)</f>
        <v/>
      </c>
      <c r="X116">
        <f>W116</f>
        <v/>
      </c>
      <c r="Y116">
        <f>IF(N(F115)&lt;=0,0,ROUND(N(F115)*$C$7/12,2))</f>
        <v/>
      </c>
      <c r="Z116">
        <f>MAX(0,MIN(N($D$7),N(F115)+Y116))</f>
        <v/>
      </c>
      <c r="AA116">
        <f>MAX(0,N(F115)+Y116-Z116)</f>
        <v/>
      </c>
      <c r="AB116">
        <f>X116+AA116</f>
        <v/>
      </c>
      <c r="AC116">
        <f>IF(N(H115)&lt;=0,0,ROUND(N(H115)*$C$8/12,2))</f>
        <v/>
      </c>
      <c r="AD116">
        <f>MAX(0,MIN(N($D$8),N(H115)+AC116))</f>
        <v/>
      </c>
      <c r="AE116">
        <f>MAX(0,N(H115)+AC116-AD116)</f>
        <v/>
      </c>
      <c r="AF116">
        <f>AB116+AE116</f>
        <v/>
      </c>
      <c r="AG116">
        <f>IF(N(J115)&lt;=0,0,ROUND(N(J115)*$C$9/12,2))</f>
        <v/>
      </c>
      <c r="AH116">
        <f>MAX(0,MIN(N($D$9),N(J115)+AG116))</f>
        <v/>
      </c>
      <c r="AI116">
        <f>MAX(0,N(J115)+AG116-AH116)</f>
        <v/>
      </c>
      <c r="AJ116">
        <f>AF116+AI116</f>
        <v/>
      </c>
      <c r="AK116">
        <f>IF(N(L115)&lt;=0,0,ROUND(N(L115)*$C$10/12,2))</f>
        <v/>
      </c>
      <c r="AL116">
        <f>MAX(0,MIN(N($D$10),N(L115)+AK116))</f>
        <v/>
      </c>
      <c r="AM116">
        <f>MAX(0,N(L115)+AK116-AL116)</f>
        <v/>
      </c>
      <c r="AN116">
        <f>AJ116+AM116</f>
        <v/>
      </c>
      <c r="AO116">
        <f>IF(N(N115)&lt;=0,0,ROUND(N(N115)*$C$11/12,2))</f>
        <v/>
      </c>
      <c r="AP116">
        <f>MAX(0,MIN(N($D$11),N(N115)+AO116))</f>
        <v/>
      </c>
      <c r="AQ116">
        <f>MAX(0,N(N115)+AO116-AP116)</f>
        <v/>
      </c>
      <c r="AR116">
        <f>AN116+AQ116</f>
        <v/>
      </c>
      <c r="AS116">
        <f>IF(N(P115)&lt;=0,0,ROUND(N(P115)*$C$12/12,2))</f>
        <v/>
      </c>
      <c r="AT116">
        <f>MAX(0,MIN(N($D$12),N(P115)+AS116))</f>
        <v/>
      </c>
      <c r="AU116">
        <f>MAX(0,N(P115)+AS116-AT116)</f>
        <v/>
      </c>
      <c r="AV116">
        <f>AR116+AU116</f>
        <v/>
      </c>
      <c r="AW116">
        <f>IF(N(R115)&lt;=0,0,ROUND(N(R115)*$C$13/12,2))</f>
        <v/>
      </c>
      <c r="AX116">
        <f>MAX(0,MIN(N($D$13),N(R115)+AW116))</f>
        <v/>
      </c>
      <c r="AY116">
        <f>MAX(0,N(R115)+AW116-AX116)</f>
        <v/>
      </c>
      <c r="AZ116">
        <f>AV116+AY116</f>
        <v/>
      </c>
      <c r="BA116">
        <f>MAX(0,$I$7-(V116+Z116+AD116+AH116+AL116+AP116+AT116+AX116))</f>
        <v/>
      </c>
    </row>
    <row r="117">
      <c r="A117" t="n">
        <v>100</v>
      </c>
      <c r="B117" s="39">
        <f>EDATE($I$6,99)</f>
        <v/>
      </c>
      <c r="C117" s="40">
        <f>V117+MIN(X117,BA117)</f>
        <v/>
      </c>
      <c r="D117" s="40">
        <f>ROUND(MAX(0,N(D116)+U117-C117),2)</f>
        <v/>
      </c>
      <c r="E117" s="40">
        <f>Z117+MIN(AB117,BA117)-MIN(X117,BA117)</f>
        <v/>
      </c>
      <c r="F117" s="40">
        <f>ROUND(MAX(0,N(F116)+Y117-E117),2)</f>
        <v/>
      </c>
      <c r="G117" s="40">
        <f>AD117+MIN(AF117,BA117)-MIN(AB117,BA117)</f>
        <v/>
      </c>
      <c r="H117" s="40">
        <f>ROUND(MAX(0,N(H116)+AC117-G117),2)</f>
        <v/>
      </c>
      <c r="I117" s="40">
        <f>AH117+MIN(AJ117,BA117)-MIN(AF117,BA117)</f>
        <v/>
      </c>
      <c r="J117" s="40">
        <f>ROUND(MAX(0,N(J116)+AG117-I117),2)</f>
        <v/>
      </c>
      <c r="K117" s="40">
        <f>AL117+MIN(AN117,BA117)-MIN(AJ117,BA117)</f>
        <v/>
      </c>
      <c r="L117" s="40">
        <f>ROUND(MAX(0,N(L116)+AK117-K117),2)</f>
        <v/>
      </c>
      <c r="M117" s="40">
        <f>AP117+MIN(AR117,BA117)-MIN(AN117,BA117)</f>
        <v/>
      </c>
      <c r="N117" s="40">
        <f>ROUND(MAX(0,N(N116)+AO117-M117),2)</f>
        <v/>
      </c>
      <c r="O117" s="40">
        <f>AT117+MIN(AV117,BA117)-MIN(AR117,BA117)</f>
        <v/>
      </c>
      <c r="P117" s="40">
        <f>ROUND(MAX(0,N(P116)+AS117-O117),2)</f>
        <v/>
      </c>
      <c r="Q117" s="40">
        <f>AX117+MIN(AZ117,BA117)-MIN(AV117,BA117)</f>
        <v/>
      </c>
      <c r="R117" s="40">
        <f>ROUND(MAX(0,N(R116)+AW117-Q117),2)</f>
        <v/>
      </c>
      <c r="S117" s="23">
        <f>C117+E117+G117+I117+K117+M117+O117+Q117</f>
        <v/>
      </c>
      <c r="T117" s="23">
        <f>D117+F117+H117+J117+L117+N117+P117+R117</f>
        <v/>
      </c>
      <c r="U117">
        <f>IF(N(D116)&lt;=0,0,ROUND(N(D116)*$C$6/12,2))</f>
        <v/>
      </c>
      <c r="V117">
        <f>MAX(0,MIN(N($D$6),N(D116)+U117))</f>
        <v/>
      </c>
      <c r="W117">
        <f>MAX(0,N(D116)+U117-V117)</f>
        <v/>
      </c>
      <c r="X117">
        <f>W117</f>
        <v/>
      </c>
      <c r="Y117">
        <f>IF(N(F116)&lt;=0,0,ROUND(N(F116)*$C$7/12,2))</f>
        <v/>
      </c>
      <c r="Z117">
        <f>MAX(0,MIN(N($D$7),N(F116)+Y117))</f>
        <v/>
      </c>
      <c r="AA117">
        <f>MAX(0,N(F116)+Y117-Z117)</f>
        <v/>
      </c>
      <c r="AB117">
        <f>X117+AA117</f>
        <v/>
      </c>
      <c r="AC117">
        <f>IF(N(H116)&lt;=0,0,ROUND(N(H116)*$C$8/12,2))</f>
        <v/>
      </c>
      <c r="AD117">
        <f>MAX(0,MIN(N($D$8),N(H116)+AC117))</f>
        <v/>
      </c>
      <c r="AE117">
        <f>MAX(0,N(H116)+AC117-AD117)</f>
        <v/>
      </c>
      <c r="AF117">
        <f>AB117+AE117</f>
        <v/>
      </c>
      <c r="AG117">
        <f>IF(N(J116)&lt;=0,0,ROUND(N(J116)*$C$9/12,2))</f>
        <v/>
      </c>
      <c r="AH117">
        <f>MAX(0,MIN(N($D$9),N(J116)+AG117))</f>
        <v/>
      </c>
      <c r="AI117">
        <f>MAX(0,N(J116)+AG117-AH117)</f>
        <v/>
      </c>
      <c r="AJ117">
        <f>AF117+AI117</f>
        <v/>
      </c>
      <c r="AK117">
        <f>IF(N(L116)&lt;=0,0,ROUND(N(L116)*$C$10/12,2))</f>
        <v/>
      </c>
      <c r="AL117">
        <f>MAX(0,MIN(N($D$10),N(L116)+AK117))</f>
        <v/>
      </c>
      <c r="AM117">
        <f>MAX(0,N(L116)+AK117-AL117)</f>
        <v/>
      </c>
      <c r="AN117">
        <f>AJ117+AM117</f>
        <v/>
      </c>
      <c r="AO117">
        <f>IF(N(N116)&lt;=0,0,ROUND(N(N116)*$C$11/12,2))</f>
        <v/>
      </c>
      <c r="AP117">
        <f>MAX(0,MIN(N($D$11),N(N116)+AO117))</f>
        <v/>
      </c>
      <c r="AQ117">
        <f>MAX(0,N(N116)+AO117-AP117)</f>
        <v/>
      </c>
      <c r="AR117">
        <f>AN117+AQ117</f>
        <v/>
      </c>
      <c r="AS117">
        <f>IF(N(P116)&lt;=0,0,ROUND(N(P116)*$C$12/12,2))</f>
        <v/>
      </c>
      <c r="AT117">
        <f>MAX(0,MIN(N($D$12),N(P116)+AS117))</f>
        <v/>
      </c>
      <c r="AU117">
        <f>MAX(0,N(P116)+AS117-AT117)</f>
        <v/>
      </c>
      <c r="AV117">
        <f>AR117+AU117</f>
        <v/>
      </c>
      <c r="AW117">
        <f>IF(N(R116)&lt;=0,0,ROUND(N(R116)*$C$13/12,2))</f>
        <v/>
      </c>
      <c r="AX117">
        <f>MAX(0,MIN(N($D$13),N(R116)+AW117))</f>
        <v/>
      </c>
      <c r="AY117">
        <f>MAX(0,N(R116)+AW117-AX117)</f>
        <v/>
      </c>
      <c r="AZ117">
        <f>AV117+AY117</f>
        <v/>
      </c>
      <c r="BA117">
        <f>MAX(0,$I$7-(V117+Z117+AD117+AH117+AL117+AP117+AT117+AX117))</f>
        <v/>
      </c>
    </row>
    <row r="118">
      <c r="A118" t="n">
        <v>101</v>
      </c>
      <c r="B118" s="39">
        <f>EDATE($I$6,100)</f>
        <v/>
      </c>
      <c r="C118" s="24">
        <f>V118+MIN(X118,BA118)</f>
        <v/>
      </c>
      <c r="D118" s="24">
        <f>ROUND(MAX(0,N(D117)+U118-C118),2)</f>
        <v/>
      </c>
      <c r="E118" s="24">
        <f>Z118+MIN(AB118,BA118)-MIN(X118,BA118)</f>
        <v/>
      </c>
      <c r="F118" s="24">
        <f>ROUND(MAX(0,N(F117)+Y118-E118),2)</f>
        <v/>
      </c>
      <c r="G118" s="24">
        <f>AD118+MIN(AF118,BA118)-MIN(AB118,BA118)</f>
        <v/>
      </c>
      <c r="H118" s="24">
        <f>ROUND(MAX(0,N(H117)+AC118-G118),2)</f>
        <v/>
      </c>
      <c r="I118" s="24">
        <f>AH118+MIN(AJ118,BA118)-MIN(AF118,BA118)</f>
        <v/>
      </c>
      <c r="J118" s="24">
        <f>ROUND(MAX(0,N(J117)+AG118-I118),2)</f>
        <v/>
      </c>
      <c r="K118" s="24">
        <f>AL118+MIN(AN118,BA118)-MIN(AJ118,BA118)</f>
        <v/>
      </c>
      <c r="L118" s="24">
        <f>ROUND(MAX(0,N(L117)+AK118-K118),2)</f>
        <v/>
      </c>
      <c r="M118" s="24">
        <f>AP118+MIN(AR118,BA118)-MIN(AN118,BA118)</f>
        <v/>
      </c>
      <c r="N118" s="24">
        <f>ROUND(MAX(0,N(N117)+AO118-M118),2)</f>
        <v/>
      </c>
      <c r="O118" s="24">
        <f>AT118+MIN(AV118,BA118)-MIN(AR118,BA118)</f>
        <v/>
      </c>
      <c r="P118" s="24">
        <f>ROUND(MAX(0,N(P117)+AS118-O118),2)</f>
        <v/>
      </c>
      <c r="Q118" s="24">
        <f>AX118+MIN(AZ118,BA118)-MIN(AV118,BA118)</f>
        <v/>
      </c>
      <c r="R118" s="24">
        <f>ROUND(MAX(0,N(R117)+AW118-Q118),2)</f>
        <v/>
      </c>
      <c r="S118" s="23">
        <f>C118+E118+G118+I118+K118+M118+O118+Q118</f>
        <v/>
      </c>
      <c r="T118" s="23">
        <f>D118+F118+H118+J118+L118+N118+P118+R118</f>
        <v/>
      </c>
      <c r="U118">
        <f>IF(N(D117)&lt;=0,0,ROUND(N(D117)*$C$6/12,2))</f>
        <v/>
      </c>
      <c r="V118">
        <f>MAX(0,MIN(N($D$6),N(D117)+U118))</f>
        <v/>
      </c>
      <c r="W118">
        <f>MAX(0,N(D117)+U118-V118)</f>
        <v/>
      </c>
      <c r="X118">
        <f>W118</f>
        <v/>
      </c>
      <c r="Y118">
        <f>IF(N(F117)&lt;=0,0,ROUND(N(F117)*$C$7/12,2))</f>
        <v/>
      </c>
      <c r="Z118">
        <f>MAX(0,MIN(N($D$7),N(F117)+Y118))</f>
        <v/>
      </c>
      <c r="AA118">
        <f>MAX(0,N(F117)+Y118-Z118)</f>
        <v/>
      </c>
      <c r="AB118">
        <f>X118+AA118</f>
        <v/>
      </c>
      <c r="AC118">
        <f>IF(N(H117)&lt;=0,0,ROUND(N(H117)*$C$8/12,2))</f>
        <v/>
      </c>
      <c r="AD118">
        <f>MAX(0,MIN(N($D$8),N(H117)+AC118))</f>
        <v/>
      </c>
      <c r="AE118">
        <f>MAX(0,N(H117)+AC118-AD118)</f>
        <v/>
      </c>
      <c r="AF118">
        <f>AB118+AE118</f>
        <v/>
      </c>
      <c r="AG118">
        <f>IF(N(J117)&lt;=0,0,ROUND(N(J117)*$C$9/12,2))</f>
        <v/>
      </c>
      <c r="AH118">
        <f>MAX(0,MIN(N($D$9),N(J117)+AG118))</f>
        <v/>
      </c>
      <c r="AI118">
        <f>MAX(0,N(J117)+AG118-AH118)</f>
        <v/>
      </c>
      <c r="AJ118">
        <f>AF118+AI118</f>
        <v/>
      </c>
      <c r="AK118">
        <f>IF(N(L117)&lt;=0,0,ROUND(N(L117)*$C$10/12,2))</f>
        <v/>
      </c>
      <c r="AL118">
        <f>MAX(0,MIN(N($D$10),N(L117)+AK118))</f>
        <v/>
      </c>
      <c r="AM118">
        <f>MAX(0,N(L117)+AK118-AL118)</f>
        <v/>
      </c>
      <c r="AN118">
        <f>AJ118+AM118</f>
        <v/>
      </c>
      <c r="AO118">
        <f>IF(N(N117)&lt;=0,0,ROUND(N(N117)*$C$11/12,2))</f>
        <v/>
      </c>
      <c r="AP118">
        <f>MAX(0,MIN(N($D$11),N(N117)+AO118))</f>
        <v/>
      </c>
      <c r="AQ118">
        <f>MAX(0,N(N117)+AO118-AP118)</f>
        <v/>
      </c>
      <c r="AR118">
        <f>AN118+AQ118</f>
        <v/>
      </c>
      <c r="AS118">
        <f>IF(N(P117)&lt;=0,0,ROUND(N(P117)*$C$12/12,2))</f>
        <v/>
      </c>
      <c r="AT118">
        <f>MAX(0,MIN(N($D$12),N(P117)+AS118))</f>
        <v/>
      </c>
      <c r="AU118">
        <f>MAX(0,N(P117)+AS118-AT118)</f>
        <v/>
      </c>
      <c r="AV118">
        <f>AR118+AU118</f>
        <v/>
      </c>
      <c r="AW118">
        <f>IF(N(R117)&lt;=0,0,ROUND(N(R117)*$C$13/12,2))</f>
        <v/>
      </c>
      <c r="AX118">
        <f>MAX(0,MIN(N($D$13),N(R117)+AW118))</f>
        <v/>
      </c>
      <c r="AY118">
        <f>MAX(0,N(R117)+AW118-AX118)</f>
        <v/>
      </c>
      <c r="AZ118">
        <f>AV118+AY118</f>
        <v/>
      </c>
      <c r="BA118">
        <f>MAX(0,$I$7-(V118+Z118+AD118+AH118+AL118+AP118+AT118+AX118))</f>
        <v/>
      </c>
    </row>
    <row r="119">
      <c r="A119" t="n">
        <v>102</v>
      </c>
      <c r="B119" s="39">
        <f>EDATE($I$6,101)</f>
        <v/>
      </c>
      <c r="C119" s="40">
        <f>V119+MIN(X119,BA119)</f>
        <v/>
      </c>
      <c r="D119" s="40">
        <f>ROUND(MAX(0,N(D118)+U119-C119),2)</f>
        <v/>
      </c>
      <c r="E119" s="40">
        <f>Z119+MIN(AB119,BA119)-MIN(X119,BA119)</f>
        <v/>
      </c>
      <c r="F119" s="40">
        <f>ROUND(MAX(0,N(F118)+Y119-E119),2)</f>
        <v/>
      </c>
      <c r="G119" s="40">
        <f>AD119+MIN(AF119,BA119)-MIN(AB119,BA119)</f>
        <v/>
      </c>
      <c r="H119" s="40">
        <f>ROUND(MAX(0,N(H118)+AC119-G119),2)</f>
        <v/>
      </c>
      <c r="I119" s="40">
        <f>AH119+MIN(AJ119,BA119)-MIN(AF119,BA119)</f>
        <v/>
      </c>
      <c r="J119" s="40">
        <f>ROUND(MAX(0,N(J118)+AG119-I119),2)</f>
        <v/>
      </c>
      <c r="K119" s="40">
        <f>AL119+MIN(AN119,BA119)-MIN(AJ119,BA119)</f>
        <v/>
      </c>
      <c r="L119" s="40">
        <f>ROUND(MAX(0,N(L118)+AK119-K119),2)</f>
        <v/>
      </c>
      <c r="M119" s="40">
        <f>AP119+MIN(AR119,BA119)-MIN(AN119,BA119)</f>
        <v/>
      </c>
      <c r="N119" s="40">
        <f>ROUND(MAX(0,N(N118)+AO119-M119),2)</f>
        <v/>
      </c>
      <c r="O119" s="40">
        <f>AT119+MIN(AV119,BA119)-MIN(AR119,BA119)</f>
        <v/>
      </c>
      <c r="P119" s="40">
        <f>ROUND(MAX(0,N(P118)+AS119-O119),2)</f>
        <v/>
      </c>
      <c r="Q119" s="40">
        <f>AX119+MIN(AZ119,BA119)-MIN(AV119,BA119)</f>
        <v/>
      </c>
      <c r="R119" s="40">
        <f>ROUND(MAX(0,N(R118)+AW119-Q119),2)</f>
        <v/>
      </c>
      <c r="S119" s="23">
        <f>C119+E119+G119+I119+K119+M119+O119+Q119</f>
        <v/>
      </c>
      <c r="T119" s="23">
        <f>D119+F119+H119+J119+L119+N119+P119+R119</f>
        <v/>
      </c>
      <c r="U119">
        <f>IF(N(D118)&lt;=0,0,ROUND(N(D118)*$C$6/12,2))</f>
        <v/>
      </c>
      <c r="V119">
        <f>MAX(0,MIN(N($D$6),N(D118)+U119))</f>
        <v/>
      </c>
      <c r="W119">
        <f>MAX(0,N(D118)+U119-V119)</f>
        <v/>
      </c>
      <c r="X119">
        <f>W119</f>
        <v/>
      </c>
      <c r="Y119">
        <f>IF(N(F118)&lt;=0,0,ROUND(N(F118)*$C$7/12,2))</f>
        <v/>
      </c>
      <c r="Z119">
        <f>MAX(0,MIN(N($D$7),N(F118)+Y119))</f>
        <v/>
      </c>
      <c r="AA119">
        <f>MAX(0,N(F118)+Y119-Z119)</f>
        <v/>
      </c>
      <c r="AB119">
        <f>X119+AA119</f>
        <v/>
      </c>
      <c r="AC119">
        <f>IF(N(H118)&lt;=0,0,ROUND(N(H118)*$C$8/12,2))</f>
        <v/>
      </c>
      <c r="AD119">
        <f>MAX(0,MIN(N($D$8),N(H118)+AC119))</f>
        <v/>
      </c>
      <c r="AE119">
        <f>MAX(0,N(H118)+AC119-AD119)</f>
        <v/>
      </c>
      <c r="AF119">
        <f>AB119+AE119</f>
        <v/>
      </c>
      <c r="AG119">
        <f>IF(N(J118)&lt;=0,0,ROUND(N(J118)*$C$9/12,2))</f>
        <v/>
      </c>
      <c r="AH119">
        <f>MAX(0,MIN(N($D$9),N(J118)+AG119))</f>
        <v/>
      </c>
      <c r="AI119">
        <f>MAX(0,N(J118)+AG119-AH119)</f>
        <v/>
      </c>
      <c r="AJ119">
        <f>AF119+AI119</f>
        <v/>
      </c>
      <c r="AK119">
        <f>IF(N(L118)&lt;=0,0,ROUND(N(L118)*$C$10/12,2))</f>
        <v/>
      </c>
      <c r="AL119">
        <f>MAX(0,MIN(N($D$10),N(L118)+AK119))</f>
        <v/>
      </c>
      <c r="AM119">
        <f>MAX(0,N(L118)+AK119-AL119)</f>
        <v/>
      </c>
      <c r="AN119">
        <f>AJ119+AM119</f>
        <v/>
      </c>
      <c r="AO119">
        <f>IF(N(N118)&lt;=0,0,ROUND(N(N118)*$C$11/12,2))</f>
        <v/>
      </c>
      <c r="AP119">
        <f>MAX(0,MIN(N($D$11),N(N118)+AO119))</f>
        <v/>
      </c>
      <c r="AQ119">
        <f>MAX(0,N(N118)+AO119-AP119)</f>
        <v/>
      </c>
      <c r="AR119">
        <f>AN119+AQ119</f>
        <v/>
      </c>
      <c r="AS119">
        <f>IF(N(P118)&lt;=0,0,ROUND(N(P118)*$C$12/12,2))</f>
        <v/>
      </c>
      <c r="AT119">
        <f>MAX(0,MIN(N($D$12),N(P118)+AS119))</f>
        <v/>
      </c>
      <c r="AU119">
        <f>MAX(0,N(P118)+AS119-AT119)</f>
        <v/>
      </c>
      <c r="AV119">
        <f>AR119+AU119</f>
        <v/>
      </c>
      <c r="AW119">
        <f>IF(N(R118)&lt;=0,0,ROUND(N(R118)*$C$13/12,2))</f>
        <v/>
      </c>
      <c r="AX119">
        <f>MAX(0,MIN(N($D$13),N(R118)+AW119))</f>
        <v/>
      </c>
      <c r="AY119">
        <f>MAX(0,N(R118)+AW119-AX119)</f>
        <v/>
      </c>
      <c r="AZ119">
        <f>AV119+AY119</f>
        <v/>
      </c>
      <c r="BA119">
        <f>MAX(0,$I$7-(V119+Z119+AD119+AH119+AL119+AP119+AT119+AX119))</f>
        <v/>
      </c>
    </row>
    <row r="120">
      <c r="A120" t="n">
        <v>103</v>
      </c>
      <c r="B120" s="39">
        <f>EDATE($I$6,102)</f>
        <v/>
      </c>
      <c r="C120" s="24">
        <f>V120+MIN(X120,BA120)</f>
        <v/>
      </c>
      <c r="D120" s="24">
        <f>ROUND(MAX(0,N(D119)+U120-C120),2)</f>
        <v/>
      </c>
      <c r="E120" s="24">
        <f>Z120+MIN(AB120,BA120)-MIN(X120,BA120)</f>
        <v/>
      </c>
      <c r="F120" s="24">
        <f>ROUND(MAX(0,N(F119)+Y120-E120),2)</f>
        <v/>
      </c>
      <c r="G120" s="24">
        <f>AD120+MIN(AF120,BA120)-MIN(AB120,BA120)</f>
        <v/>
      </c>
      <c r="H120" s="24">
        <f>ROUND(MAX(0,N(H119)+AC120-G120),2)</f>
        <v/>
      </c>
      <c r="I120" s="24">
        <f>AH120+MIN(AJ120,BA120)-MIN(AF120,BA120)</f>
        <v/>
      </c>
      <c r="J120" s="24">
        <f>ROUND(MAX(0,N(J119)+AG120-I120),2)</f>
        <v/>
      </c>
      <c r="K120" s="24">
        <f>AL120+MIN(AN120,BA120)-MIN(AJ120,BA120)</f>
        <v/>
      </c>
      <c r="L120" s="24">
        <f>ROUND(MAX(0,N(L119)+AK120-K120),2)</f>
        <v/>
      </c>
      <c r="M120" s="24">
        <f>AP120+MIN(AR120,BA120)-MIN(AN120,BA120)</f>
        <v/>
      </c>
      <c r="N120" s="24">
        <f>ROUND(MAX(0,N(N119)+AO120-M120),2)</f>
        <v/>
      </c>
      <c r="O120" s="24">
        <f>AT120+MIN(AV120,BA120)-MIN(AR120,BA120)</f>
        <v/>
      </c>
      <c r="P120" s="24">
        <f>ROUND(MAX(0,N(P119)+AS120-O120),2)</f>
        <v/>
      </c>
      <c r="Q120" s="24">
        <f>AX120+MIN(AZ120,BA120)-MIN(AV120,BA120)</f>
        <v/>
      </c>
      <c r="R120" s="24">
        <f>ROUND(MAX(0,N(R119)+AW120-Q120),2)</f>
        <v/>
      </c>
      <c r="S120" s="23">
        <f>C120+E120+G120+I120+K120+M120+O120+Q120</f>
        <v/>
      </c>
      <c r="T120" s="23">
        <f>D120+F120+H120+J120+L120+N120+P120+R120</f>
        <v/>
      </c>
      <c r="U120">
        <f>IF(N(D119)&lt;=0,0,ROUND(N(D119)*$C$6/12,2))</f>
        <v/>
      </c>
      <c r="V120">
        <f>MAX(0,MIN(N($D$6),N(D119)+U120))</f>
        <v/>
      </c>
      <c r="W120">
        <f>MAX(0,N(D119)+U120-V120)</f>
        <v/>
      </c>
      <c r="X120">
        <f>W120</f>
        <v/>
      </c>
      <c r="Y120">
        <f>IF(N(F119)&lt;=0,0,ROUND(N(F119)*$C$7/12,2))</f>
        <v/>
      </c>
      <c r="Z120">
        <f>MAX(0,MIN(N($D$7),N(F119)+Y120))</f>
        <v/>
      </c>
      <c r="AA120">
        <f>MAX(0,N(F119)+Y120-Z120)</f>
        <v/>
      </c>
      <c r="AB120">
        <f>X120+AA120</f>
        <v/>
      </c>
      <c r="AC120">
        <f>IF(N(H119)&lt;=0,0,ROUND(N(H119)*$C$8/12,2))</f>
        <v/>
      </c>
      <c r="AD120">
        <f>MAX(0,MIN(N($D$8),N(H119)+AC120))</f>
        <v/>
      </c>
      <c r="AE120">
        <f>MAX(0,N(H119)+AC120-AD120)</f>
        <v/>
      </c>
      <c r="AF120">
        <f>AB120+AE120</f>
        <v/>
      </c>
      <c r="AG120">
        <f>IF(N(J119)&lt;=0,0,ROUND(N(J119)*$C$9/12,2))</f>
        <v/>
      </c>
      <c r="AH120">
        <f>MAX(0,MIN(N($D$9),N(J119)+AG120))</f>
        <v/>
      </c>
      <c r="AI120">
        <f>MAX(0,N(J119)+AG120-AH120)</f>
        <v/>
      </c>
      <c r="AJ120">
        <f>AF120+AI120</f>
        <v/>
      </c>
      <c r="AK120">
        <f>IF(N(L119)&lt;=0,0,ROUND(N(L119)*$C$10/12,2))</f>
        <v/>
      </c>
      <c r="AL120">
        <f>MAX(0,MIN(N($D$10),N(L119)+AK120))</f>
        <v/>
      </c>
      <c r="AM120">
        <f>MAX(0,N(L119)+AK120-AL120)</f>
        <v/>
      </c>
      <c r="AN120">
        <f>AJ120+AM120</f>
        <v/>
      </c>
      <c r="AO120">
        <f>IF(N(N119)&lt;=0,0,ROUND(N(N119)*$C$11/12,2))</f>
        <v/>
      </c>
      <c r="AP120">
        <f>MAX(0,MIN(N($D$11),N(N119)+AO120))</f>
        <v/>
      </c>
      <c r="AQ120">
        <f>MAX(0,N(N119)+AO120-AP120)</f>
        <v/>
      </c>
      <c r="AR120">
        <f>AN120+AQ120</f>
        <v/>
      </c>
      <c r="AS120">
        <f>IF(N(P119)&lt;=0,0,ROUND(N(P119)*$C$12/12,2))</f>
        <v/>
      </c>
      <c r="AT120">
        <f>MAX(0,MIN(N($D$12),N(P119)+AS120))</f>
        <v/>
      </c>
      <c r="AU120">
        <f>MAX(0,N(P119)+AS120-AT120)</f>
        <v/>
      </c>
      <c r="AV120">
        <f>AR120+AU120</f>
        <v/>
      </c>
      <c r="AW120">
        <f>IF(N(R119)&lt;=0,0,ROUND(N(R119)*$C$13/12,2))</f>
        <v/>
      </c>
      <c r="AX120">
        <f>MAX(0,MIN(N($D$13),N(R119)+AW120))</f>
        <v/>
      </c>
      <c r="AY120">
        <f>MAX(0,N(R119)+AW120-AX120)</f>
        <v/>
      </c>
      <c r="AZ120">
        <f>AV120+AY120</f>
        <v/>
      </c>
      <c r="BA120">
        <f>MAX(0,$I$7-(V120+Z120+AD120+AH120+AL120+AP120+AT120+AX120))</f>
        <v/>
      </c>
    </row>
    <row r="121">
      <c r="A121" t="n">
        <v>104</v>
      </c>
      <c r="B121" s="39">
        <f>EDATE($I$6,103)</f>
        <v/>
      </c>
      <c r="C121" s="40">
        <f>V121+MIN(X121,BA121)</f>
        <v/>
      </c>
      <c r="D121" s="40">
        <f>ROUND(MAX(0,N(D120)+U121-C121),2)</f>
        <v/>
      </c>
      <c r="E121" s="40">
        <f>Z121+MIN(AB121,BA121)-MIN(X121,BA121)</f>
        <v/>
      </c>
      <c r="F121" s="40">
        <f>ROUND(MAX(0,N(F120)+Y121-E121),2)</f>
        <v/>
      </c>
      <c r="G121" s="40">
        <f>AD121+MIN(AF121,BA121)-MIN(AB121,BA121)</f>
        <v/>
      </c>
      <c r="H121" s="40">
        <f>ROUND(MAX(0,N(H120)+AC121-G121),2)</f>
        <v/>
      </c>
      <c r="I121" s="40">
        <f>AH121+MIN(AJ121,BA121)-MIN(AF121,BA121)</f>
        <v/>
      </c>
      <c r="J121" s="40">
        <f>ROUND(MAX(0,N(J120)+AG121-I121),2)</f>
        <v/>
      </c>
      <c r="K121" s="40">
        <f>AL121+MIN(AN121,BA121)-MIN(AJ121,BA121)</f>
        <v/>
      </c>
      <c r="L121" s="40">
        <f>ROUND(MAX(0,N(L120)+AK121-K121),2)</f>
        <v/>
      </c>
      <c r="M121" s="40">
        <f>AP121+MIN(AR121,BA121)-MIN(AN121,BA121)</f>
        <v/>
      </c>
      <c r="N121" s="40">
        <f>ROUND(MAX(0,N(N120)+AO121-M121),2)</f>
        <v/>
      </c>
      <c r="O121" s="40">
        <f>AT121+MIN(AV121,BA121)-MIN(AR121,BA121)</f>
        <v/>
      </c>
      <c r="P121" s="40">
        <f>ROUND(MAX(0,N(P120)+AS121-O121),2)</f>
        <v/>
      </c>
      <c r="Q121" s="40">
        <f>AX121+MIN(AZ121,BA121)-MIN(AV121,BA121)</f>
        <v/>
      </c>
      <c r="R121" s="40">
        <f>ROUND(MAX(0,N(R120)+AW121-Q121),2)</f>
        <v/>
      </c>
      <c r="S121" s="23">
        <f>C121+E121+G121+I121+K121+M121+O121+Q121</f>
        <v/>
      </c>
      <c r="T121" s="23">
        <f>D121+F121+H121+J121+L121+N121+P121+R121</f>
        <v/>
      </c>
      <c r="U121">
        <f>IF(N(D120)&lt;=0,0,ROUND(N(D120)*$C$6/12,2))</f>
        <v/>
      </c>
      <c r="V121">
        <f>MAX(0,MIN(N($D$6),N(D120)+U121))</f>
        <v/>
      </c>
      <c r="W121">
        <f>MAX(0,N(D120)+U121-V121)</f>
        <v/>
      </c>
      <c r="X121">
        <f>W121</f>
        <v/>
      </c>
      <c r="Y121">
        <f>IF(N(F120)&lt;=0,0,ROUND(N(F120)*$C$7/12,2))</f>
        <v/>
      </c>
      <c r="Z121">
        <f>MAX(0,MIN(N($D$7),N(F120)+Y121))</f>
        <v/>
      </c>
      <c r="AA121">
        <f>MAX(0,N(F120)+Y121-Z121)</f>
        <v/>
      </c>
      <c r="AB121">
        <f>X121+AA121</f>
        <v/>
      </c>
      <c r="AC121">
        <f>IF(N(H120)&lt;=0,0,ROUND(N(H120)*$C$8/12,2))</f>
        <v/>
      </c>
      <c r="AD121">
        <f>MAX(0,MIN(N($D$8),N(H120)+AC121))</f>
        <v/>
      </c>
      <c r="AE121">
        <f>MAX(0,N(H120)+AC121-AD121)</f>
        <v/>
      </c>
      <c r="AF121">
        <f>AB121+AE121</f>
        <v/>
      </c>
      <c r="AG121">
        <f>IF(N(J120)&lt;=0,0,ROUND(N(J120)*$C$9/12,2))</f>
        <v/>
      </c>
      <c r="AH121">
        <f>MAX(0,MIN(N($D$9),N(J120)+AG121))</f>
        <v/>
      </c>
      <c r="AI121">
        <f>MAX(0,N(J120)+AG121-AH121)</f>
        <v/>
      </c>
      <c r="AJ121">
        <f>AF121+AI121</f>
        <v/>
      </c>
      <c r="AK121">
        <f>IF(N(L120)&lt;=0,0,ROUND(N(L120)*$C$10/12,2))</f>
        <v/>
      </c>
      <c r="AL121">
        <f>MAX(0,MIN(N($D$10),N(L120)+AK121))</f>
        <v/>
      </c>
      <c r="AM121">
        <f>MAX(0,N(L120)+AK121-AL121)</f>
        <v/>
      </c>
      <c r="AN121">
        <f>AJ121+AM121</f>
        <v/>
      </c>
      <c r="AO121">
        <f>IF(N(N120)&lt;=0,0,ROUND(N(N120)*$C$11/12,2))</f>
        <v/>
      </c>
      <c r="AP121">
        <f>MAX(0,MIN(N($D$11),N(N120)+AO121))</f>
        <v/>
      </c>
      <c r="AQ121">
        <f>MAX(0,N(N120)+AO121-AP121)</f>
        <v/>
      </c>
      <c r="AR121">
        <f>AN121+AQ121</f>
        <v/>
      </c>
      <c r="AS121">
        <f>IF(N(P120)&lt;=0,0,ROUND(N(P120)*$C$12/12,2))</f>
        <v/>
      </c>
      <c r="AT121">
        <f>MAX(0,MIN(N($D$12),N(P120)+AS121))</f>
        <v/>
      </c>
      <c r="AU121">
        <f>MAX(0,N(P120)+AS121-AT121)</f>
        <v/>
      </c>
      <c r="AV121">
        <f>AR121+AU121</f>
        <v/>
      </c>
      <c r="AW121">
        <f>IF(N(R120)&lt;=0,0,ROUND(N(R120)*$C$13/12,2))</f>
        <v/>
      </c>
      <c r="AX121">
        <f>MAX(0,MIN(N($D$13),N(R120)+AW121))</f>
        <v/>
      </c>
      <c r="AY121">
        <f>MAX(0,N(R120)+AW121-AX121)</f>
        <v/>
      </c>
      <c r="AZ121">
        <f>AV121+AY121</f>
        <v/>
      </c>
      <c r="BA121">
        <f>MAX(0,$I$7-(V121+Z121+AD121+AH121+AL121+AP121+AT121+AX121))</f>
        <v/>
      </c>
    </row>
    <row r="122">
      <c r="A122" t="n">
        <v>105</v>
      </c>
      <c r="B122" s="39">
        <f>EDATE($I$6,104)</f>
        <v/>
      </c>
      <c r="C122" s="24">
        <f>V122+MIN(X122,BA122)</f>
        <v/>
      </c>
      <c r="D122" s="24">
        <f>ROUND(MAX(0,N(D121)+U122-C122),2)</f>
        <v/>
      </c>
      <c r="E122" s="24">
        <f>Z122+MIN(AB122,BA122)-MIN(X122,BA122)</f>
        <v/>
      </c>
      <c r="F122" s="24">
        <f>ROUND(MAX(0,N(F121)+Y122-E122),2)</f>
        <v/>
      </c>
      <c r="G122" s="24">
        <f>AD122+MIN(AF122,BA122)-MIN(AB122,BA122)</f>
        <v/>
      </c>
      <c r="H122" s="24">
        <f>ROUND(MAX(0,N(H121)+AC122-G122),2)</f>
        <v/>
      </c>
      <c r="I122" s="24">
        <f>AH122+MIN(AJ122,BA122)-MIN(AF122,BA122)</f>
        <v/>
      </c>
      <c r="J122" s="24">
        <f>ROUND(MAX(0,N(J121)+AG122-I122),2)</f>
        <v/>
      </c>
      <c r="K122" s="24">
        <f>AL122+MIN(AN122,BA122)-MIN(AJ122,BA122)</f>
        <v/>
      </c>
      <c r="L122" s="24">
        <f>ROUND(MAX(0,N(L121)+AK122-K122),2)</f>
        <v/>
      </c>
      <c r="M122" s="24">
        <f>AP122+MIN(AR122,BA122)-MIN(AN122,BA122)</f>
        <v/>
      </c>
      <c r="N122" s="24">
        <f>ROUND(MAX(0,N(N121)+AO122-M122),2)</f>
        <v/>
      </c>
      <c r="O122" s="24">
        <f>AT122+MIN(AV122,BA122)-MIN(AR122,BA122)</f>
        <v/>
      </c>
      <c r="P122" s="24">
        <f>ROUND(MAX(0,N(P121)+AS122-O122),2)</f>
        <v/>
      </c>
      <c r="Q122" s="24">
        <f>AX122+MIN(AZ122,BA122)-MIN(AV122,BA122)</f>
        <v/>
      </c>
      <c r="R122" s="24">
        <f>ROUND(MAX(0,N(R121)+AW122-Q122),2)</f>
        <v/>
      </c>
      <c r="S122" s="23">
        <f>C122+E122+G122+I122+K122+M122+O122+Q122</f>
        <v/>
      </c>
      <c r="T122" s="23">
        <f>D122+F122+H122+J122+L122+N122+P122+R122</f>
        <v/>
      </c>
      <c r="U122">
        <f>IF(N(D121)&lt;=0,0,ROUND(N(D121)*$C$6/12,2))</f>
        <v/>
      </c>
      <c r="V122">
        <f>MAX(0,MIN(N($D$6),N(D121)+U122))</f>
        <v/>
      </c>
      <c r="W122">
        <f>MAX(0,N(D121)+U122-V122)</f>
        <v/>
      </c>
      <c r="X122">
        <f>W122</f>
        <v/>
      </c>
      <c r="Y122">
        <f>IF(N(F121)&lt;=0,0,ROUND(N(F121)*$C$7/12,2))</f>
        <v/>
      </c>
      <c r="Z122">
        <f>MAX(0,MIN(N($D$7),N(F121)+Y122))</f>
        <v/>
      </c>
      <c r="AA122">
        <f>MAX(0,N(F121)+Y122-Z122)</f>
        <v/>
      </c>
      <c r="AB122">
        <f>X122+AA122</f>
        <v/>
      </c>
      <c r="AC122">
        <f>IF(N(H121)&lt;=0,0,ROUND(N(H121)*$C$8/12,2))</f>
        <v/>
      </c>
      <c r="AD122">
        <f>MAX(0,MIN(N($D$8),N(H121)+AC122))</f>
        <v/>
      </c>
      <c r="AE122">
        <f>MAX(0,N(H121)+AC122-AD122)</f>
        <v/>
      </c>
      <c r="AF122">
        <f>AB122+AE122</f>
        <v/>
      </c>
      <c r="AG122">
        <f>IF(N(J121)&lt;=0,0,ROUND(N(J121)*$C$9/12,2))</f>
        <v/>
      </c>
      <c r="AH122">
        <f>MAX(0,MIN(N($D$9),N(J121)+AG122))</f>
        <v/>
      </c>
      <c r="AI122">
        <f>MAX(0,N(J121)+AG122-AH122)</f>
        <v/>
      </c>
      <c r="AJ122">
        <f>AF122+AI122</f>
        <v/>
      </c>
      <c r="AK122">
        <f>IF(N(L121)&lt;=0,0,ROUND(N(L121)*$C$10/12,2))</f>
        <v/>
      </c>
      <c r="AL122">
        <f>MAX(0,MIN(N($D$10),N(L121)+AK122))</f>
        <v/>
      </c>
      <c r="AM122">
        <f>MAX(0,N(L121)+AK122-AL122)</f>
        <v/>
      </c>
      <c r="AN122">
        <f>AJ122+AM122</f>
        <v/>
      </c>
      <c r="AO122">
        <f>IF(N(N121)&lt;=0,0,ROUND(N(N121)*$C$11/12,2))</f>
        <v/>
      </c>
      <c r="AP122">
        <f>MAX(0,MIN(N($D$11),N(N121)+AO122))</f>
        <v/>
      </c>
      <c r="AQ122">
        <f>MAX(0,N(N121)+AO122-AP122)</f>
        <v/>
      </c>
      <c r="AR122">
        <f>AN122+AQ122</f>
        <v/>
      </c>
      <c r="AS122">
        <f>IF(N(P121)&lt;=0,0,ROUND(N(P121)*$C$12/12,2))</f>
        <v/>
      </c>
      <c r="AT122">
        <f>MAX(0,MIN(N($D$12),N(P121)+AS122))</f>
        <v/>
      </c>
      <c r="AU122">
        <f>MAX(0,N(P121)+AS122-AT122)</f>
        <v/>
      </c>
      <c r="AV122">
        <f>AR122+AU122</f>
        <v/>
      </c>
      <c r="AW122">
        <f>IF(N(R121)&lt;=0,0,ROUND(N(R121)*$C$13/12,2))</f>
        <v/>
      </c>
      <c r="AX122">
        <f>MAX(0,MIN(N($D$13),N(R121)+AW122))</f>
        <v/>
      </c>
      <c r="AY122">
        <f>MAX(0,N(R121)+AW122-AX122)</f>
        <v/>
      </c>
      <c r="AZ122">
        <f>AV122+AY122</f>
        <v/>
      </c>
      <c r="BA122">
        <f>MAX(0,$I$7-(V122+Z122+AD122+AH122+AL122+AP122+AT122+AX122))</f>
        <v/>
      </c>
    </row>
    <row r="123">
      <c r="A123" t="n">
        <v>106</v>
      </c>
      <c r="B123" s="39">
        <f>EDATE($I$6,105)</f>
        <v/>
      </c>
      <c r="C123" s="40">
        <f>V123+MIN(X123,BA123)</f>
        <v/>
      </c>
      <c r="D123" s="40">
        <f>ROUND(MAX(0,N(D122)+U123-C123),2)</f>
        <v/>
      </c>
      <c r="E123" s="40">
        <f>Z123+MIN(AB123,BA123)-MIN(X123,BA123)</f>
        <v/>
      </c>
      <c r="F123" s="40">
        <f>ROUND(MAX(0,N(F122)+Y123-E123),2)</f>
        <v/>
      </c>
      <c r="G123" s="40">
        <f>AD123+MIN(AF123,BA123)-MIN(AB123,BA123)</f>
        <v/>
      </c>
      <c r="H123" s="40">
        <f>ROUND(MAX(0,N(H122)+AC123-G123),2)</f>
        <v/>
      </c>
      <c r="I123" s="40">
        <f>AH123+MIN(AJ123,BA123)-MIN(AF123,BA123)</f>
        <v/>
      </c>
      <c r="J123" s="40">
        <f>ROUND(MAX(0,N(J122)+AG123-I123),2)</f>
        <v/>
      </c>
      <c r="K123" s="40">
        <f>AL123+MIN(AN123,BA123)-MIN(AJ123,BA123)</f>
        <v/>
      </c>
      <c r="L123" s="40">
        <f>ROUND(MAX(0,N(L122)+AK123-K123),2)</f>
        <v/>
      </c>
      <c r="M123" s="40">
        <f>AP123+MIN(AR123,BA123)-MIN(AN123,BA123)</f>
        <v/>
      </c>
      <c r="N123" s="40">
        <f>ROUND(MAX(0,N(N122)+AO123-M123),2)</f>
        <v/>
      </c>
      <c r="O123" s="40">
        <f>AT123+MIN(AV123,BA123)-MIN(AR123,BA123)</f>
        <v/>
      </c>
      <c r="P123" s="40">
        <f>ROUND(MAX(0,N(P122)+AS123-O123),2)</f>
        <v/>
      </c>
      <c r="Q123" s="40">
        <f>AX123+MIN(AZ123,BA123)-MIN(AV123,BA123)</f>
        <v/>
      </c>
      <c r="R123" s="40">
        <f>ROUND(MAX(0,N(R122)+AW123-Q123),2)</f>
        <v/>
      </c>
      <c r="S123" s="23">
        <f>C123+E123+G123+I123+K123+M123+O123+Q123</f>
        <v/>
      </c>
      <c r="T123" s="23">
        <f>D123+F123+H123+J123+L123+N123+P123+R123</f>
        <v/>
      </c>
      <c r="U123">
        <f>IF(N(D122)&lt;=0,0,ROUND(N(D122)*$C$6/12,2))</f>
        <v/>
      </c>
      <c r="V123">
        <f>MAX(0,MIN(N($D$6),N(D122)+U123))</f>
        <v/>
      </c>
      <c r="W123">
        <f>MAX(0,N(D122)+U123-V123)</f>
        <v/>
      </c>
      <c r="X123">
        <f>W123</f>
        <v/>
      </c>
      <c r="Y123">
        <f>IF(N(F122)&lt;=0,0,ROUND(N(F122)*$C$7/12,2))</f>
        <v/>
      </c>
      <c r="Z123">
        <f>MAX(0,MIN(N($D$7),N(F122)+Y123))</f>
        <v/>
      </c>
      <c r="AA123">
        <f>MAX(0,N(F122)+Y123-Z123)</f>
        <v/>
      </c>
      <c r="AB123">
        <f>X123+AA123</f>
        <v/>
      </c>
      <c r="AC123">
        <f>IF(N(H122)&lt;=0,0,ROUND(N(H122)*$C$8/12,2))</f>
        <v/>
      </c>
      <c r="AD123">
        <f>MAX(0,MIN(N($D$8),N(H122)+AC123))</f>
        <v/>
      </c>
      <c r="AE123">
        <f>MAX(0,N(H122)+AC123-AD123)</f>
        <v/>
      </c>
      <c r="AF123">
        <f>AB123+AE123</f>
        <v/>
      </c>
      <c r="AG123">
        <f>IF(N(J122)&lt;=0,0,ROUND(N(J122)*$C$9/12,2))</f>
        <v/>
      </c>
      <c r="AH123">
        <f>MAX(0,MIN(N($D$9),N(J122)+AG123))</f>
        <v/>
      </c>
      <c r="AI123">
        <f>MAX(0,N(J122)+AG123-AH123)</f>
        <v/>
      </c>
      <c r="AJ123">
        <f>AF123+AI123</f>
        <v/>
      </c>
      <c r="AK123">
        <f>IF(N(L122)&lt;=0,0,ROUND(N(L122)*$C$10/12,2))</f>
        <v/>
      </c>
      <c r="AL123">
        <f>MAX(0,MIN(N($D$10),N(L122)+AK123))</f>
        <v/>
      </c>
      <c r="AM123">
        <f>MAX(0,N(L122)+AK123-AL123)</f>
        <v/>
      </c>
      <c r="AN123">
        <f>AJ123+AM123</f>
        <v/>
      </c>
      <c r="AO123">
        <f>IF(N(N122)&lt;=0,0,ROUND(N(N122)*$C$11/12,2))</f>
        <v/>
      </c>
      <c r="AP123">
        <f>MAX(0,MIN(N($D$11),N(N122)+AO123))</f>
        <v/>
      </c>
      <c r="AQ123">
        <f>MAX(0,N(N122)+AO123-AP123)</f>
        <v/>
      </c>
      <c r="AR123">
        <f>AN123+AQ123</f>
        <v/>
      </c>
      <c r="AS123">
        <f>IF(N(P122)&lt;=0,0,ROUND(N(P122)*$C$12/12,2))</f>
        <v/>
      </c>
      <c r="AT123">
        <f>MAX(0,MIN(N($D$12),N(P122)+AS123))</f>
        <v/>
      </c>
      <c r="AU123">
        <f>MAX(0,N(P122)+AS123-AT123)</f>
        <v/>
      </c>
      <c r="AV123">
        <f>AR123+AU123</f>
        <v/>
      </c>
      <c r="AW123">
        <f>IF(N(R122)&lt;=0,0,ROUND(N(R122)*$C$13/12,2))</f>
        <v/>
      </c>
      <c r="AX123">
        <f>MAX(0,MIN(N($D$13),N(R122)+AW123))</f>
        <v/>
      </c>
      <c r="AY123">
        <f>MAX(0,N(R122)+AW123-AX123)</f>
        <v/>
      </c>
      <c r="AZ123">
        <f>AV123+AY123</f>
        <v/>
      </c>
      <c r="BA123">
        <f>MAX(0,$I$7-(V123+Z123+AD123+AH123+AL123+AP123+AT123+AX123))</f>
        <v/>
      </c>
    </row>
    <row r="124">
      <c r="A124" t="n">
        <v>107</v>
      </c>
      <c r="B124" s="39">
        <f>EDATE($I$6,106)</f>
        <v/>
      </c>
      <c r="C124" s="24">
        <f>V124+MIN(X124,BA124)</f>
        <v/>
      </c>
      <c r="D124" s="24">
        <f>ROUND(MAX(0,N(D123)+U124-C124),2)</f>
        <v/>
      </c>
      <c r="E124" s="24">
        <f>Z124+MIN(AB124,BA124)-MIN(X124,BA124)</f>
        <v/>
      </c>
      <c r="F124" s="24">
        <f>ROUND(MAX(0,N(F123)+Y124-E124),2)</f>
        <v/>
      </c>
      <c r="G124" s="24">
        <f>AD124+MIN(AF124,BA124)-MIN(AB124,BA124)</f>
        <v/>
      </c>
      <c r="H124" s="24">
        <f>ROUND(MAX(0,N(H123)+AC124-G124),2)</f>
        <v/>
      </c>
      <c r="I124" s="24">
        <f>AH124+MIN(AJ124,BA124)-MIN(AF124,BA124)</f>
        <v/>
      </c>
      <c r="J124" s="24">
        <f>ROUND(MAX(0,N(J123)+AG124-I124),2)</f>
        <v/>
      </c>
      <c r="K124" s="24">
        <f>AL124+MIN(AN124,BA124)-MIN(AJ124,BA124)</f>
        <v/>
      </c>
      <c r="L124" s="24">
        <f>ROUND(MAX(0,N(L123)+AK124-K124),2)</f>
        <v/>
      </c>
      <c r="M124" s="24">
        <f>AP124+MIN(AR124,BA124)-MIN(AN124,BA124)</f>
        <v/>
      </c>
      <c r="N124" s="24">
        <f>ROUND(MAX(0,N(N123)+AO124-M124),2)</f>
        <v/>
      </c>
      <c r="O124" s="24">
        <f>AT124+MIN(AV124,BA124)-MIN(AR124,BA124)</f>
        <v/>
      </c>
      <c r="P124" s="24">
        <f>ROUND(MAX(0,N(P123)+AS124-O124),2)</f>
        <v/>
      </c>
      <c r="Q124" s="24">
        <f>AX124+MIN(AZ124,BA124)-MIN(AV124,BA124)</f>
        <v/>
      </c>
      <c r="R124" s="24">
        <f>ROUND(MAX(0,N(R123)+AW124-Q124),2)</f>
        <v/>
      </c>
      <c r="S124" s="23">
        <f>C124+E124+G124+I124+K124+M124+O124+Q124</f>
        <v/>
      </c>
      <c r="T124" s="23">
        <f>D124+F124+H124+J124+L124+N124+P124+R124</f>
        <v/>
      </c>
      <c r="U124">
        <f>IF(N(D123)&lt;=0,0,ROUND(N(D123)*$C$6/12,2))</f>
        <v/>
      </c>
      <c r="V124">
        <f>MAX(0,MIN(N($D$6),N(D123)+U124))</f>
        <v/>
      </c>
      <c r="W124">
        <f>MAX(0,N(D123)+U124-V124)</f>
        <v/>
      </c>
      <c r="X124">
        <f>W124</f>
        <v/>
      </c>
      <c r="Y124">
        <f>IF(N(F123)&lt;=0,0,ROUND(N(F123)*$C$7/12,2))</f>
        <v/>
      </c>
      <c r="Z124">
        <f>MAX(0,MIN(N($D$7),N(F123)+Y124))</f>
        <v/>
      </c>
      <c r="AA124">
        <f>MAX(0,N(F123)+Y124-Z124)</f>
        <v/>
      </c>
      <c r="AB124">
        <f>X124+AA124</f>
        <v/>
      </c>
      <c r="AC124">
        <f>IF(N(H123)&lt;=0,0,ROUND(N(H123)*$C$8/12,2))</f>
        <v/>
      </c>
      <c r="AD124">
        <f>MAX(0,MIN(N($D$8),N(H123)+AC124))</f>
        <v/>
      </c>
      <c r="AE124">
        <f>MAX(0,N(H123)+AC124-AD124)</f>
        <v/>
      </c>
      <c r="AF124">
        <f>AB124+AE124</f>
        <v/>
      </c>
      <c r="AG124">
        <f>IF(N(J123)&lt;=0,0,ROUND(N(J123)*$C$9/12,2))</f>
        <v/>
      </c>
      <c r="AH124">
        <f>MAX(0,MIN(N($D$9),N(J123)+AG124))</f>
        <v/>
      </c>
      <c r="AI124">
        <f>MAX(0,N(J123)+AG124-AH124)</f>
        <v/>
      </c>
      <c r="AJ124">
        <f>AF124+AI124</f>
        <v/>
      </c>
      <c r="AK124">
        <f>IF(N(L123)&lt;=0,0,ROUND(N(L123)*$C$10/12,2))</f>
        <v/>
      </c>
      <c r="AL124">
        <f>MAX(0,MIN(N($D$10),N(L123)+AK124))</f>
        <v/>
      </c>
      <c r="AM124">
        <f>MAX(0,N(L123)+AK124-AL124)</f>
        <v/>
      </c>
      <c r="AN124">
        <f>AJ124+AM124</f>
        <v/>
      </c>
      <c r="AO124">
        <f>IF(N(N123)&lt;=0,0,ROUND(N(N123)*$C$11/12,2))</f>
        <v/>
      </c>
      <c r="AP124">
        <f>MAX(0,MIN(N($D$11),N(N123)+AO124))</f>
        <v/>
      </c>
      <c r="AQ124">
        <f>MAX(0,N(N123)+AO124-AP124)</f>
        <v/>
      </c>
      <c r="AR124">
        <f>AN124+AQ124</f>
        <v/>
      </c>
      <c r="AS124">
        <f>IF(N(P123)&lt;=0,0,ROUND(N(P123)*$C$12/12,2))</f>
        <v/>
      </c>
      <c r="AT124">
        <f>MAX(0,MIN(N($D$12),N(P123)+AS124))</f>
        <v/>
      </c>
      <c r="AU124">
        <f>MAX(0,N(P123)+AS124-AT124)</f>
        <v/>
      </c>
      <c r="AV124">
        <f>AR124+AU124</f>
        <v/>
      </c>
      <c r="AW124">
        <f>IF(N(R123)&lt;=0,0,ROUND(N(R123)*$C$13/12,2))</f>
        <v/>
      </c>
      <c r="AX124">
        <f>MAX(0,MIN(N($D$13),N(R123)+AW124))</f>
        <v/>
      </c>
      <c r="AY124">
        <f>MAX(0,N(R123)+AW124-AX124)</f>
        <v/>
      </c>
      <c r="AZ124">
        <f>AV124+AY124</f>
        <v/>
      </c>
      <c r="BA124">
        <f>MAX(0,$I$7-(V124+Z124+AD124+AH124+AL124+AP124+AT124+AX124))</f>
        <v/>
      </c>
    </row>
    <row r="125">
      <c r="A125" t="n">
        <v>108</v>
      </c>
      <c r="B125" s="39">
        <f>EDATE($I$6,107)</f>
        <v/>
      </c>
      <c r="C125" s="40">
        <f>V125+MIN(X125,BA125)</f>
        <v/>
      </c>
      <c r="D125" s="40">
        <f>ROUND(MAX(0,N(D124)+U125-C125),2)</f>
        <v/>
      </c>
      <c r="E125" s="40">
        <f>Z125+MIN(AB125,BA125)-MIN(X125,BA125)</f>
        <v/>
      </c>
      <c r="F125" s="40">
        <f>ROUND(MAX(0,N(F124)+Y125-E125),2)</f>
        <v/>
      </c>
      <c r="G125" s="40">
        <f>AD125+MIN(AF125,BA125)-MIN(AB125,BA125)</f>
        <v/>
      </c>
      <c r="H125" s="40">
        <f>ROUND(MAX(0,N(H124)+AC125-G125),2)</f>
        <v/>
      </c>
      <c r="I125" s="40">
        <f>AH125+MIN(AJ125,BA125)-MIN(AF125,BA125)</f>
        <v/>
      </c>
      <c r="J125" s="40">
        <f>ROUND(MAX(0,N(J124)+AG125-I125),2)</f>
        <v/>
      </c>
      <c r="K125" s="40">
        <f>AL125+MIN(AN125,BA125)-MIN(AJ125,BA125)</f>
        <v/>
      </c>
      <c r="L125" s="40">
        <f>ROUND(MAX(0,N(L124)+AK125-K125),2)</f>
        <v/>
      </c>
      <c r="M125" s="40">
        <f>AP125+MIN(AR125,BA125)-MIN(AN125,BA125)</f>
        <v/>
      </c>
      <c r="N125" s="40">
        <f>ROUND(MAX(0,N(N124)+AO125-M125),2)</f>
        <v/>
      </c>
      <c r="O125" s="40">
        <f>AT125+MIN(AV125,BA125)-MIN(AR125,BA125)</f>
        <v/>
      </c>
      <c r="P125" s="40">
        <f>ROUND(MAX(0,N(P124)+AS125-O125),2)</f>
        <v/>
      </c>
      <c r="Q125" s="40">
        <f>AX125+MIN(AZ125,BA125)-MIN(AV125,BA125)</f>
        <v/>
      </c>
      <c r="R125" s="40">
        <f>ROUND(MAX(0,N(R124)+AW125-Q125),2)</f>
        <v/>
      </c>
      <c r="S125" s="23">
        <f>C125+E125+G125+I125+K125+M125+O125+Q125</f>
        <v/>
      </c>
      <c r="T125" s="23">
        <f>D125+F125+H125+J125+L125+N125+P125+R125</f>
        <v/>
      </c>
      <c r="U125">
        <f>IF(N(D124)&lt;=0,0,ROUND(N(D124)*$C$6/12,2))</f>
        <v/>
      </c>
      <c r="V125">
        <f>MAX(0,MIN(N($D$6),N(D124)+U125))</f>
        <v/>
      </c>
      <c r="W125">
        <f>MAX(0,N(D124)+U125-V125)</f>
        <v/>
      </c>
      <c r="X125">
        <f>W125</f>
        <v/>
      </c>
      <c r="Y125">
        <f>IF(N(F124)&lt;=0,0,ROUND(N(F124)*$C$7/12,2))</f>
        <v/>
      </c>
      <c r="Z125">
        <f>MAX(0,MIN(N($D$7),N(F124)+Y125))</f>
        <v/>
      </c>
      <c r="AA125">
        <f>MAX(0,N(F124)+Y125-Z125)</f>
        <v/>
      </c>
      <c r="AB125">
        <f>X125+AA125</f>
        <v/>
      </c>
      <c r="AC125">
        <f>IF(N(H124)&lt;=0,0,ROUND(N(H124)*$C$8/12,2))</f>
        <v/>
      </c>
      <c r="AD125">
        <f>MAX(0,MIN(N($D$8),N(H124)+AC125))</f>
        <v/>
      </c>
      <c r="AE125">
        <f>MAX(0,N(H124)+AC125-AD125)</f>
        <v/>
      </c>
      <c r="AF125">
        <f>AB125+AE125</f>
        <v/>
      </c>
      <c r="AG125">
        <f>IF(N(J124)&lt;=0,0,ROUND(N(J124)*$C$9/12,2))</f>
        <v/>
      </c>
      <c r="AH125">
        <f>MAX(0,MIN(N($D$9),N(J124)+AG125))</f>
        <v/>
      </c>
      <c r="AI125">
        <f>MAX(0,N(J124)+AG125-AH125)</f>
        <v/>
      </c>
      <c r="AJ125">
        <f>AF125+AI125</f>
        <v/>
      </c>
      <c r="AK125">
        <f>IF(N(L124)&lt;=0,0,ROUND(N(L124)*$C$10/12,2))</f>
        <v/>
      </c>
      <c r="AL125">
        <f>MAX(0,MIN(N($D$10),N(L124)+AK125))</f>
        <v/>
      </c>
      <c r="AM125">
        <f>MAX(0,N(L124)+AK125-AL125)</f>
        <v/>
      </c>
      <c r="AN125">
        <f>AJ125+AM125</f>
        <v/>
      </c>
      <c r="AO125">
        <f>IF(N(N124)&lt;=0,0,ROUND(N(N124)*$C$11/12,2))</f>
        <v/>
      </c>
      <c r="AP125">
        <f>MAX(0,MIN(N($D$11),N(N124)+AO125))</f>
        <v/>
      </c>
      <c r="AQ125">
        <f>MAX(0,N(N124)+AO125-AP125)</f>
        <v/>
      </c>
      <c r="AR125">
        <f>AN125+AQ125</f>
        <v/>
      </c>
      <c r="AS125">
        <f>IF(N(P124)&lt;=0,0,ROUND(N(P124)*$C$12/12,2))</f>
        <v/>
      </c>
      <c r="AT125">
        <f>MAX(0,MIN(N($D$12),N(P124)+AS125))</f>
        <v/>
      </c>
      <c r="AU125">
        <f>MAX(0,N(P124)+AS125-AT125)</f>
        <v/>
      </c>
      <c r="AV125">
        <f>AR125+AU125</f>
        <v/>
      </c>
      <c r="AW125">
        <f>IF(N(R124)&lt;=0,0,ROUND(N(R124)*$C$13/12,2))</f>
        <v/>
      </c>
      <c r="AX125">
        <f>MAX(0,MIN(N($D$13),N(R124)+AW125))</f>
        <v/>
      </c>
      <c r="AY125">
        <f>MAX(0,N(R124)+AW125-AX125)</f>
        <v/>
      </c>
      <c r="AZ125">
        <f>AV125+AY125</f>
        <v/>
      </c>
      <c r="BA125">
        <f>MAX(0,$I$7-(V125+Z125+AD125+AH125+AL125+AP125+AT125+AX125))</f>
        <v/>
      </c>
    </row>
    <row r="126">
      <c r="A126" t="n">
        <v>109</v>
      </c>
      <c r="B126" s="39">
        <f>EDATE($I$6,108)</f>
        <v/>
      </c>
      <c r="C126" s="24">
        <f>V126+MIN(X126,BA126)</f>
        <v/>
      </c>
      <c r="D126" s="24">
        <f>ROUND(MAX(0,N(D125)+U126-C126),2)</f>
        <v/>
      </c>
      <c r="E126" s="24">
        <f>Z126+MIN(AB126,BA126)-MIN(X126,BA126)</f>
        <v/>
      </c>
      <c r="F126" s="24">
        <f>ROUND(MAX(0,N(F125)+Y126-E126),2)</f>
        <v/>
      </c>
      <c r="G126" s="24">
        <f>AD126+MIN(AF126,BA126)-MIN(AB126,BA126)</f>
        <v/>
      </c>
      <c r="H126" s="24">
        <f>ROUND(MAX(0,N(H125)+AC126-G126),2)</f>
        <v/>
      </c>
      <c r="I126" s="24">
        <f>AH126+MIN(AJ126,BA126)-MIN(AF126,BA126)</f>
        <v/>
      </c>
      <c r="J126" s="24">
        <f>ROUND(MAX(0,N(J125)+AG126-I126),2)</f>
        <v/>
      </c>
      <c r="K126" s="24">
        <f>AL126+MIN(AN126,BA126)-MIN(AJ126,BA126)</f>
        <v/>
      </c>
      <c r="L126" s="24">
        <f>ROUND(MAX(0,N(L125)+AK126-K126),2)</f>
        <v/>
      </c>
      <c r="M126" s="24">
        <f>AP126+MIN(AR126,BA126)-MIN(AN126,BA126)</f>
        <v/>
      </c>
      <c r="N126" s="24">
        <f>ROUND(MAX(0,N(N125)+AO126-M126),2)</f>
        <v/>
      </c>
      <c r="O126" s="24">
        <f>AT126+MIN(AV126,BA126)-MIN(AR126,BA126)</f>
        <v/>
      </c>
      <c r="P126" s="24">
        <f>ROUND(MAX(0,N(P125)+AS126-O126),2)</f>
        <v/>
      </c>
      <c r="Q126" s="24">
        <f>AX126+MIN(AZ126,BA126)-MIN(AV126,BA126)</f>
        <v/>
      </c>
      <c r="R126" s="24">
        <f>ROUND(MAX(0,N(R125)+AW126-Q126),2)</f>
        <v/>
      </c>
      <c r="S126" s="23">
        <f>C126+E126+G126+I126+K126+M126+O126+Q126</f>
        <v/>
      </c>
      <c r="T126" s="23">
        <f>D126+F126+H126+J126+L126+N126+P126+R126</f>
        <v/>
      </c>
      <c r="U126">
        <f>IF(N(D125)&lt;=0,0,ROUND(N(D125)*$C$6/12,2))</f>
        <v/>
      </c>
      <c r="V126">
        <f>MAX(0,MIN(N($D$6),N(D125)+U126))</f>
        <v/>
      </c>
      <c r="W126">
        <f>MAX(0,N(D125)+U126-V126)</f>
        <v/>
      </c>
      <c r="X126">
        <f>W126</f>
        <v/>
      </c>
      <c r="Y126">
        <f>IF(N(F125)&lt;=0,0,ROUND(N(F125)*$C$7/12,2))</f>
        <v/>
      </c>
      <c r="Z126">
        <f>MAX(0,MIN(N($D$7),N(F125)+Y126))</f>
        <v/>
      </c>
      <c r="AA126">
        <f>MAX(0,N(F125)+Y126-Z126)</f>
        <v/>
      </c>
      <c r="AB126">
        <f>X126+AA126</f>
        <v/>
      </c>
      <c r="AC126">
        <f>IF(N(H125)&lt;=0,0,ROUND(N(H125)*$C$8/12,2))</f>
        <v/>
      </c>
      <c r="AD126">
        <f>MAX(0,MIN(N($D$8),N(H125)+AC126))</f>
        <v/>
      </c>
      <c r="AE126">
        <f>MAX(0,N(H125)+AC126-AD126)</f>
        <v/>
      </c>
      <c r="AF126">
        <f>AB126+AE126</f>
        <v/>
      </c>
      <c r="AG126">
        <f>IF(N(J125)&lt;=0,0,ROUND(N(J125)*$C$9/12,2))</f>
        <v/>
      </c>
      <c r="AH126">
        <f>MAX(0,MIN(N($D$9),N(J125)+AG126))</f>
        <v/>
      </c>
      <c r="AI126">
        <f>MAX(0,N(J125)+AG126-AH126)</f>
        <v/>
      </c>
      <c r="AJ126">
        <f>AF126+AI126</f>
        <v/>
      </c>
      <c r="AK126">
        <f>IF(N(L125)&lt;=0,0,ROUND(N(L125)*$C$10/12,2))</f>
        <v/>
      </c>
      <c r="AL126">
        <f>MAX(0,MIN(N($D$10),N(L125)+AK126))</f>
        <v/>
      </c>
      <c r="AM126">
        <f>MAX(0,N(L125)+AK126-AL126)</f>
        <v/>
      </c>
      <c r="AN126">
        <f>AJ126+AM126</f>
        <v/>
      </c>
      <c r="AO126">
        <f>IF(N(N125)&lt;=0,0,ROUND(N(N125)*$C$11/12,2))</f>
        <v/>
      </c>
      <c r="AP126">
        <f>MAX(0,MIN(N($D$11),N(N125)+AO126))</f>
        <v/>
      </c>
      <c r="AQ126">
        <f>MAX(0,N(N125)+AO126-AP126)</f>
        <v/>
      </c>
      <c r="AR126">
        <f>AN126+AQ126</f>
        <v/>
      </c>
      <c r="AS126">
        <f>IF(N(P125)&lt;=0,0,ROUND(N(P125)*$C$12/12,2))</f>
        <v/>
      </c>
      <c r="AT126">
        <f>MAX(0,MIN(N($D$12),N(P125)+AS126))</f>
        <v/>
      </c>
      <c r="AU126">
        <f>MAX(0,N(P125)+AS126-AT126)</f>
        <v/>
      </c>
      <c r="AV126">
        <f>AR126+AU126</f>
        <v/>
      </c>
      <c r="AW126">
        <f>IF(N(R125)&lt;=0,0,ROUND(N(R125)*$C$13/12,2))</f>
        <v/>
      </c>
      <c r="AX126">
        <f>MAX(0,MIN(N($D$13),N(R125)+AW126))</f>
        <v/>
      </c>
      <c r="AY126">
        <f>MAX(0,N(R125)+AW126-AX126)</f>
        <v/>
      </c>
      <c r="AZ126">
        <f>AV126+AY126</f>
        <v/>
      </c>
      <c r="BA126">
        <f>MAX(0,$I$7-(V126+Z126+AD126+AH126+AL126+AP126+AT126+AX126))</f>
        <v/>
      </c>
    </row>
    <row r="127">
      <c r="A127" t="n">
        <v>110</v>
      </c>
      <c r="B127" s="39">
        <f>EDATE($I$6,109)</f>
        <v/>
      </c>
      <c r="C127" s="40">
        <f>V127+MIN(X127,BA127)</f>
        <v/>
      </c>
      <c r="D127" s="40">
        <f>ROUND(MAX(0,N(D126)+U127-C127),2)</f>
        <v/>
      </c>
      <c r="E127" s="40">
        <f>Z127+MIN(AB127,BA127)-MIN(X127,BA127)</f>
        <v/>
      </c>
      <c r="F127" s="40">
        <f>ROUND(MAX(0,N(F126)+Y127-E127),2)</f>
        <v/>
      </c>
      <c r="G127" s="40">
        <f>AD127+MIN(AF127,BA127)-MIN(AB127,BA127)</f>
        <v/>
      </c>
      <c r="H127" s="40">
        <f>ROUND(MAX(0,N(H126)+AC127-G127),2)</f>
        <v/>
      </c>
      <c r="I127" s="40">
        <f>AH127+MIN(AJ127,BA127)-MIN(AF127,BA127)</f>
        <v/>
      </c>
      <c r="J127" s="40">
        <f>ROUND(MAX(0,N(J126)+AG127-I127),2)</f>
        <v/>
      </c>
      <c r="K127" s="40">
        <f>AL127+MIN(AN127,BA127)-MIN(AJ127,BA127)</f>
        <v/>
      </c>
      <c r="L127" s="40">
        <f>ROUND(MAX(0,N(L126)+AK127-K127),2)</f>
        <v/>
      </c>
      <c r="M127" s="40">
        <f>AP127+MIN(AR127,BA127)-MIN(AN127,BA127)</f>
        <v/>
      </c>
      <c r="N127" s="40">
        <f>ROUND(MAX(0,N(N126)+AO127-M127),2)</f>
        <v/>
      </c>
      <c r="O127" s="40">
        <f>AT127+MIN(AV127,BA127)-MIN(AR127,BA127)</f>
        <v/>
      </c>
      <c r="P127" s="40">
        <f>ROUND(MAX(0,N(P126)+AS127-O127),2)</f>
        <v/>
      </c>
      <c r="Q127" s="40">
        <f>AX127+MIN(AZ127,BA127)-MIN(AV127,BA127)</f>
        <v/>
      </c>
      <c r="R127" s="40">
        <f>ROUND(MAX(0,N(R126)+AW127-Q127),2)</f>
        <v/>
      </c>
      <c r="S127" s="23">
        <f>C127+E127+G127+I127+K127+M127+O127+Q127</f>
        <v/>
      </c>
      <c r="T127" s="23">
        <f>D127+F127+H127+J127+L127+N127+P127+R127</f>
        <v/>
      </c>
      <c r="U127">
        <f>IF(N(D126)&lt;=0,0,ROUND(N(D126)*$C$6/12,2))</f>
        <v/>
      </c>
      <c r="V127">
        <f>MAX(0,MIN(N($D$6),N(D126)+U127))</f>
        <v/>
      </c>
      <c r="W127">
        <f>MAX(0,N(D126)+U127-V127)</f>
        <v/>
      </c>
      <c r="X127">
        <f>W127</f>
        <v/>
      </c>
      <c r="Y127">
        <f>IF(N(F126)&lt;=0,0,ROUND(N(F126)*$C$7/12,2))</f>
        <v/>
      </c>
      <c r="Z127">
        <f>MAX(0,MIN(N($D$7),N(F126)+Y127))</f>
        <v/>
      </c>
      <c r="AA127">
        <f>MAX(0,N(F126)+Y127-Z127)</f>
        <v/>
      </c>
      <c r="AB127">
        <f>X127+AA127</f>
        <v/>
      </c>
      <c r="AC127">
        <f>IF(N(H126)&lt;=0,0,ROUND(N(H126)*$C$8/12,2))</f>
        <v/>
      </c>
      <c r="AD127">
        <f>MAX(0,MIN(N($D$8),N(H126)+AC127))</f>
        <v/>
      </c>
      <c r="AE127">
        <f>MAX(0,N(H126)+AC127-AD127)</f>
        <v/>
      </c>
      <c r="AF127">
        <f>AB127+AE127</f>
        <v/>
      </c>
      <c r="AG127">
        <f>IF(N(J126)&lt;=0,0,ROUND(N(J126)*$C$9/12,2))</f>
        <v/>
      </c>
      <c r="AH127">
        <f>MAX(0,MIN(N($D$9),N(J126)+AG127))</f>
        <v/>
      </c>
      <c r="AI127">
        <f>MAX(0,N(J126)+AG127-AH127)</f>
        <v/>
      </c>
      <c r="AJ127">
        <f>AF127+AI127</f>
        <v/>
      </c>
      <c r="AK127">
        <f>IF(N(L126)&lt;=0,0,ROUND(N(L126)*$C$10/12,2))</f>
        <v/>
      </c>
      <c r="AL127">
        <f>MAX(0,MIN(N($D$10),N(L126)+AK127))</f>
        <v/>
      </c>
      <c r="AM127">
        <f>MAX(0,N(L126)+AK127-AL127)</f>
        <v/>
      </c>
      <c r="AN127">
        <f>AJ127+AM127</f>
        <v/>
      </c>
      <c r="AO127">
        <f>IF(N(N126)&lt;=0,0,ROUND(N(N126)*$C$11/12,2))</f>
        <v/>
      </c>
      <c r="AP127">
        <f>MAX(0,MIN(N($D$11),N(N126)+AO127))</f>
        <v/>
      </c>
      <c r="AQ127">
        <f>MAX(0,N(N126)+AO127-AP127)</f>
        <v/>
      </c>
      <c r="AR127">
        <f>AN127+AQ127</f>
        <v/>
      </c>
      <c r="AS127">
        <f>IF(N(P126)&lt;=0,0,ROUND(N(P126)*$C$12/12,2))</f>
        <v/>
      </c>
      <c r="AT127">
        <f>MAX(0,MIN(N($D$12),N(P126)+AS127))</f>
        <v/>
      </c>
      <c r="AU127">
        <f>MAX(0,N(P126)+AS127-AT127)</f>
        <v/>
      </c>
      <c r="AV127">
        <f>AR127+AU127</f>
        <v/>
      </c>
      <c r="AW127">
        <f>IF(N(R126)&lt;=0,0,ROUND(N(R126)*$C$13/12,2))</f>
        <v/>
      </c>
      <c r="AX127">
        <f>MAX(0,MIN(N($D$13),N(R126)+AW127))</f>
        <v/>
      </c>
      <c r="AY127">
        <f>MAX(0,N(R126)+AW127-AX127)</f>
        <v/>
      </c>
      <c r="AZ127">
        <f>AV127+AY127</f>
        <v/>
      </c>
      <c r="BA127">
        <f>MAX(0,$I$7-(V127+Z127+AD127+AH127+AL127+AP127+AT127+AX127))</f>
        <v/>
      </c>
    </row>
    <row r="128">
      <c r="A128" t="n">
        <v>111</v>
      </c>
      <c r="B128" s="39">
        <f>EDATE($I$6,110)</f>
        <v/>
      </c>
      <c r="C128" s="24">
        <f>V128+MIN(X128,BA128)</f>
        <v/>
      </c>
      <c r="D128" s="24">
        <f>ROUND(MAX(0,N(D127)+U128-C128),2)</f>
        <v/>
      </c>
      <c r="E128" s="24">
        <f>Z128+MIN(AB128,BA128)-MIN(X128,BA128)</f>
        <v/>
      </c>
      <c r="F128" s="24">
        <f>ROUND(MAX(0,N(F127)+Y128-E128),2)</f>
        <v/>
      </c>
      <c r="G128" s="24">
        <f>AD128+MIN(AF128,BA128)-MIN(AB128,BA128)</f>
        <v/>
      </c>
      <c r="H128" s="24">
        <f>ROUND(MAX(0,N(H127)+AC128-G128),2)</f>
        <v/>
      </c>
      <c r="I128" s="24">
        <f>AH128+MIN(AJ128,BA128)-MIN(AF128,BA128)</f>
        <v/>
      </c>
      <c r="J128" s="24">
        <f>ROUND(MAX(0,N(J127)+AG128-I128),2)</f>
        <v/>
      </c>
      <c r="K128" s="24">
        <f>AL128+MIN(AN128,BA128)-MIN(AJ128,BA128)</f>
        <v/>
      </c>
      <c r="L128" s="24">
        <f>ROUND(MAX(0,N(L127)+AK128-K128),2)</f>
        <v/>
      </c>
      <c r="M128" s="24">
        <f>AP128+MIN(AR128,BA128)-MIN(AN128,BA128)</f>
        <v/>
      </c>
      <c r="N128" s="24">
        <f>ROUND(MAX(0,N(N127)+AO128-M128),2)</f>
        <v/>
      </c>
      <c r="O128" s="24">
        <f>AT128+MIN(AV128,BA128)-MIN(AR128,BA128)</f>
        <v/>
      </c>
      <c r="P128" s="24">
        <f>ROUND(MAX(0,N(P127)+AS128-O128),2)</f>
        <v/>
      </c>
      <c r="Q128" s="24">
        <f>AX128+MIN(AZ128,BA128)-MIN(AV128,BA128)</f>
        <v/>
      </c>
      <c r="R128" s="24">
        <f>ROUND(MAX(0,N(R127)+AW128-Q128),2)</f>
        <v/>
      </c>
      <c r="S128" s="23">
        <f>C128+E128+G128+I128+K128+M128+O128+Q128</f>
        <v/>
      </c>
      <c r="T128" s="23">
        <f>D128+F128+H128+J128+L128+N128+P128+R128</f>
        <v/>
      </c>
      <c r="U128">
        <f>IF(N(D127)&lt;=0,0,ROUND(N(D127)*$C$6/12,2))</f>
        <v/>
      </c>
      <c r="V128">
        <f>MAX(0,MIN(N($D$6),N(D127)+U128))</f>
        <v/>
      </c>
      <c r="W128">
        <f>MAX(0,N(D127)+U128-V128)</f>
        <v/>
      </c>
      <c r="X128">
        <f>W128</f>
        <v/>
      </c>
      <c r="Y128">
        <f>IF(N(F127)&lt;=0,0,ROUND(N(F127)*$C$7/12,2))</f>
        <v/>
      </c>
      <c r="Z128">
        <f>MAX(0,MIN(N($D$7),N(F127)+Y128))</f>
        <v/>
      </c>
      <c r="AA128">
        <f>MAX(0,N(F127)+Y128-Z128)</f>
        <v/>
      </c>
      <c r="AB128">
        <f>X128+AA128</f>
        <v/>
      </c>
      <c r="AC128">
        <f>IF(N(H127)&lt;=0,0,ROUND(N(H127)*$C$8/12,2))</f>
        <v/>
      </c>
      <c r="AD128">
        <f>MAX(0,MIN(N($D$8),N(H127)+AC128))</f>
        <v/>
      </c>
      <c r="AE128">
        <f>MAX(0,N(H127)+AC128-AD128)</f>
        <v/>
      </c>
      <c r="AF128">
        <f>AB128+AE128</f>
        <v/>
      </c>
      <c r="AG128">
        <f>IF(N(J127)&lt;=0,0,ROUND(N(J127)*$C$9/12,2))</f>
        <v/>
      </c>
      <c r="AH128">
        <f>MAX(0,MIN(N($D$9),N(J127)+AG128))</f>
        <v/>
      </c>
      <c r="AI128">
        <f>MAX(0,N(J127)+AG128-AH128)</f>
        <v/>
      </c>
      <c r="AJ128">
        <f>AF128+AI128</f>
        <v/>
      </c>
      <c r="AK128">
        <f>IF(N(L127)&lt;=0,0,ROUND(N(L127)*$C$10/12,2))</f>
        <v/>
      </c>
      <c r="AL128">
        <f>MAX(0,MIN(N($D$10),N(L127)+AK128))</f>
        <v/>
      </c>
      <c r="AM128">
        <f>MAX(0,N(L127)+AK128-AL128)</f>
        <v/>
      </c>
      <c r="AN128">
        <f>AJ128+AM128</f>
        <v/>
      </c>
      <c r="AO128">
        <f>IF(N(N127)&lt;=0,0,ROUND(N(N127)*$C$11/12,2))</f>
        <v/>
      </c>
      <c r="AP128">
        <f>MAX(0,MIN(N($D$11),N(N127)+AO128))</f>
        <v/>
      </c>
      <c r="AQ128">
        <f>MAX(0,N(N127)+AO128-AP128)</f>
        <v/>
      </c>
      <c r="AR128">
        <f>AN128+AQ128</f>
        <v/>
      </c>
      <c r="AS128">
        <f>IF(N(P127)&lt;=0,0,ROUND(N(P127)*$C$12/12,2))</f>
        <v/>
      </c>
      <c r="AT128">
        <f>MAX(0,MIN(N($D$12),N(P127)+AS128))</f>
        <v/>
      </c>
      <c r="AU128">
        <f>MAX(0,N(P127)+AS128-AT128)</f>
        <v/>
      </c>
      <c r="AV128">
        <f>AR128+AU128</f>
        <v/>
      </c>
      <c r="AW128">
        <f>IF(N(R127)&lt;=0,0,ROUND(N(R127)*$C$13/12,2))</f>
        <v/>
      </c>
      <c r="AX128">
        <f>MAX(0,MIN(N($D$13),N(R127)+AW128))</f>
        <v/>
      </c>
      <c r="AY128">
        <f>MAX(0,N(R127)+AW128-AX128)</f>
        <v/>
      </c>
      <c r="AZ128">
        <f>AV128+AY128</f>
        <v/>
      </c>
      <c r="BA128">
        <f>MAX(0,$I$7-(V128+Z128+AD128+AH128+AL128+AP128+AT128+AX128))</f>
        <v/>
      </c>
    </row>
    <row r="129">
      <c r="A129" t="n">
        <v>112</v>
      </c>
      <c r="B129" s="39">
        <f>EDATE($I$6,111)</f>
        <v/>
      </c>
      <c r="C129" s="40">
        <f>V129+MIN(X129,BA129)</f>
        <v/>
      </c>
      <c r="D129" s="40">
        <f>ROUND(MAX(0,N(D128)+U129-C129),2)</f>
        <v/>
      </c>
      <c r="E129" s="40">
        <f>Z129+MIN(AB129,BA129)-MIN(X129,BA129)</f>
        <v/>
      </c>
      <c r="F129" s="40">
        <f>ROUND(MAX(0,N(F128)+Y129-E129),2)</f>
        <v/>
      </c>
      <c r="G129" s="40">
        <f>AD129+MIN(AF129,BA129)-MIN(AB129,BA129)</f>
        <v/>
      </c>
      <c r="H129" s="40">
        <f>ROUND(MAX(0,N(H128)+AC129-G129),2)</f>
        <v/>
      </c>
      <c r="I129" s="40">
        <f>AH129+MIN(AJ129,BA129)-MIN(AF129,BA129)</f>
        <v/>
      </c>
      <c r="J129" s="40">
        <f>ROUND(MAX(0,N(J128)+AG129-I129),2)</f>
        <v/>
      </c>
      <c r="K129" s="40">
        <f>AL129+MIN(AN129,BA129)-MIN(AJ129,BA129)</f>
        <v/>
      </c>
      <c r="L129" s="40">
        <f>ROUND(MAX(0,N(L128)+AK129-K129),2)</f>
        <v/>
      </c>
      <c r="M129" s="40">
        <f>AP129+MIN(AR129,BA129)-MIN(AN129,BA129)</f>
        <v/>
      </c>
      <c r="N129" s="40">
        <f>ROUND(MAX(0,N(N128)+AO129-M129),2)</f>
        <v/>
      </c>
      <c r="O129" s="40">
        <f>AT129+MIN(AV129,BA129)-MIN(AR129,BA129)</f>
        <v/>
      </c>
      <c r="P129" s="40">
        <f>ROUND(MAX(0,N(P128)+AS129-O129),2)</f>
        <v/>
      </c>
      <c r="Q129" s="40">
        <f>AX129+MIN(AZ129,BA129)-MIN(AV129,BA129)</f>
        <v/>
      </c>
      <c r="R129" s="40">
        <f>ROUND(MAX(0,N(R128)+AW129-Q129),2)</f>
        <v/>
      </c>
      <c r="S129" s="23">
        <f>C129+E129+G129+I129+K129+M129+O129+Q129</f>
        <v/>
      </c>
      <c r="T129" s="23">
        <f>D129+F129+H129+J129+L129+N129+P129+R129</f>
        <v/>
      </c>
      <c r="U129">
        <f>IF(N(D128)&lt;=0,0,ROUND(N(D128)*$C$6/12,2))</f>
        <v/>
      </c>
      <c r="V129">
        <f>MAX(0,MIN(N($D$6),N(D128)+U129))</f>
        <v/>
      </c>
      <c r="W129">
        <f>MAX(0,N(D128)+U129-V129)</f>
        <v/>
      </c>
      <c r="X129">
        <f>W129</f>
        <v/>
      </c>
      <c r="Y129">
        <f>IF(N(F128)&lt;=0,0,ROUND(N(F128)*$C$7/12,2))</f>
        <v/>
      </c>
      <c r="Z129">
        <f>MAX(0,MIN(N($D$7),N(F128)+Y129))</f>
        <v/>
      </c>
      <c r="AA129">
        <f>MAX(0,N(F128)+Y129-Z129)</f>
        <v/>
      </c>
      <c r="AB129">
        <f>X129+AA129</f>
        <v/>
      </c>
      <c r="AC129">
        <f>IF(N(H128)&lt;=0,0,ROUND(N(H128)*$C$8/12,2))</f>
        <v/>
      </c>
      <c r="AD129">
        <f>MAX(0,MIN(N($D$8),N(H128)+AC129))</f>
        <v/>
      </c>
      <c r="AE129">
        <f>MAX(0,N(H128)+AC129-AD129)</f>
        <v/>
      </c>
      <c r="AF129">
        <f>AB129+AE129</f>
        <v/>
      </c>
      <c r="AG129">
        <f>IF(N(J128)&lt;=0,0,ROUND(N(J128)*$C$9/12,2))</f>
        <v/>
      </c>
      <c r="AH129">
        <f>MAX(0,MIN(N($D$9),N(J128)+AG129))</f>
        <v/>
      </c>
      <c r="AI129">
        <f>MAX(0,N(J128)+AG129-AH129)</f>
        <v/>
      </c>
      <c r="AJ129">
        <f>AF129+AI129</f>
        <v/>
      </c>
      <c r="AK129">
        <f>IF(N(L128)&lt;=0,0,ROUND(N(L128)*$C$10/12,2))</f>
        <v/>
      </c>
      <c r="AL129">
        <f>MAX(0,MIN(N($D$10),N(L128)+AK129))</f>
        <v/>
      </c>
      <c r="AM129">
        <f>MAX(0,N(L128)+AK129-AL129)</f>
        <v/>
      </c>
      <c r="AN129">
        <f>AJ129+AM129</f>
        <v/>
      </c>
      <c r="AO129">
        <f>IF(N(N128)&lt;=0,0,ROUND(N(N128)*$C$11/12,2))</f>
        <v/>
      </c>
      <c r="AP129">
        <f>MAX(0,MIN(N($D$11),N(N128)+AO129))</f>
        <v/>
      </c>
      <c r="AQ129">
        <f>MAX(0,N(N128)+AO129-AP129)</f>
        <v/>
      </c>
      <c r="AR129">
        <f>AN129+AQ129</f>
        <v/>
      </c>
      <c r="AS129">
        <f>IF(N(P128)&lt;=0,0,ROUND(N(P128)*$C$12/12,2))</f>
        <v/>
      </c>
      <c r="AT129">
        <f>MAX(0,MIN(N($D$12),N(P128)+AS129))</f>
        <v/>
      </c>
      <c r="AU129">
        <f>MAX(0,N(P128)+AS129-AT129)</f>
        <v/>
      </c>
      <c r="AV129">
        <f>AR129+AU129</f>
        <v/>
      </c>
      <c r="AW129">
        <f>IF(N(R128)&lt;=0,0,ROUND(N(R128)*$C$13/12,2))</f>
        <v/>
      </c>
      <c r="AX129">
        <f>MAX(0,MIN(N($D$13),N(R128)+AW129))</f>
        <v/>
      </c>
      <c r="AY129">
        <f>MAX(0,N(R128)+AW129-AX129)</f>
        <v/>
      </c>
      <c r="AZ129">
        <f>AV129+AY129</f>
        <v/>
      </c>
      <c r="BA129">
        <f>MAX(0,$I$7-(V129+Z129+AD129+AH129+AL129+AP129+AT129+AX129))</f>
        <v/>
      </c>
    </row>
    <row r="130">
      <c r="A130" t="n">
        <v>113</v>
      </c>
      <c r="B130" s="39">
        <f>EDATE($I$6,112)</f>
        <v/>
      </c>
      <c r="C130" s="24">
        <f>V130+MIN(X130,BA130)</f>
        <v/>
      </c>
      <c r="D130" s="24">
        <f>ROUND(MAX(0,N(D129)+U130-C130),2)</f>
        <v/>
      </c>
      <c r="E130" s="24">
        <f>Z130+MIN(AB130,BA130)-MIN(X130,BA130)</f>
        <v/>
      </c>
      <c r="F130" s="24">
        <f>ROUND(MAX(0,N(F129)+Y130-E130),2)</f>
        <v/>
      </c>
      <c r="G130" s="24">
        <f>AD130+MIN(AF130,BA130)-MIN(AB130,BA130)</f>
        <v/>
      </c>
      <c r="H130" s="24">
        <f>ROUND(MAX(0,N(H129)+AC130-G130),2)</f>
        <v/>
      </c>
      <c r="I130" s="24">
        <f>AH130+MIN(AJ130,BA130)-MIN(AF130,BA130)</f>
        <v/>
      </c>
      <c r="J130" s="24">
        <f>ROUND(MAX(0,N(J129)+AG130-I130),2)</f>
        <v/>
      </c>
      <c r="K130" s="24">
        <f>AL130+MIN(AN130,BA130)-MIN(AJ130,BA130)</f>
        <v/>
      </c>
      <c r="L130" s="24">
        <f>ROUND(MAX(0,N(L129)+AK130-K130),2)</f>
        <v/>
      </c>
      <c r="M130" s="24">
        <f>AP130+MIN(AR130,BA130)-MIN(AN130,BA130)</f>
        <v/>
      </c>
      <c r="N130" s="24">
        <f>ROUND(MAX(0,N(N129)+AO130-M130),2)</f>
        <v/>
      </c>
      <c r="O130" s="24">
        <f>AT130+MIN(AV130,BA130)-MIN(AR130,BA130)</f>
        <v/>
      </c>
      <c r="P130" s="24">
        <f>ROUND(MAX(0,N(P129)+AS130-O130),2)</f>
        <v/>
      </c>
      <c r="Q130" s="24">
        <f>AX130+MIN(AZ130,BA130)-MIN(AV130,BA130)</f>
        <v/>
      </c>
      <c r="R130" s="24">
        <f>ROUND(MAX(0,N(R129)+AW130-Q130),2)</f>
        <v/>
      </c>
      <c r="S130" s="23">
        <f>C130+E130+G130+I130+K130+M130+O130+Q130</f>
        <v/>
      </c>
      <c r="T130" s="23">
        <f>D130+F130+H130+J130+L130+N130+P130+R130</f>
        <v/>
      </c>
      <c r="U130">
        <f>IF(N(D129)&lt;=0,0,ROUND(N(D129)*$C$6/12,2))</f>
        <v/>
      </c>
      <c r="V130">
        <f>MAX(0,MIN(N($D$6),N(D129)+U130))</f>
        <v/>
      </c>
      <c r="W130">
        <f>MAX(0,N(D129)+U130-V130)</f>
        <v/>
      </c>
      <c r="X130">
        <f>W130</f>
        <v/>
      </c>
      <c r="Y130">
        <f>IF(N(F129)&lt;=0,0,ROUND(N(F129)*$C$7/12,2))</f>
        <v/>
      </c>
      <c r="Z130">
        <f>MAX(0,MIN(N($D$7),N(F129)+Y130))</f>
        <v/>
      </c>
      <c r="AA130">
        <f>MAX(0,N(F129)+Y130-Z130)</f>
        <v/>
      </c>
      <c r="AB130">
        <f>X130+AA130</f>
        <v/>
      </c>
      <c r="AC130">
        <f>IF(N(H129)&lt;=0,0,ROUND(N(H129)*$C$8/12,2))</f>
        <v/>
      </c>
      <c r="AD130">
        <f>MAX(0,MIN(N($D$8),N(H129)+AC130))</f>
        <v/>
      </c>
      <c r="AE130">
        <f>MAX(0,N(H129)+AC130-AD130)</f>
        <v/>
      </c>
      <c r="AF130">
        <f>AB130+AE130</f>
        <v/>
      </c>
      <c r="AG130">
        <f>IF(N(J129)&lt;=0,0,ROUND(N(J129)*$C$9/12,2))</f>
        <v/>
      </c>
      <c r="AH130">
        <f>MAX(0,MIN(N($D$9),N(J129)+AG130))</f>
        <v/>
      </c>
      <c r="AI130">
        <f>MAX(0,N(J129)+AG130-AH130)</f>
        <v/>
      </c>
      <c r="AJ130">
        <f>AF130+AI130</f>
        <v/>
      </c>
      <c r="AK130">
        <f>IF(N(L129)&lt;=0,0,ROUND(N(L129)*$C$10/12,2))</f>
        <v/>
      </c>
      <c r="AL130">
        <f>MAX(0,MIN(N($D$10),N(L129)+AK130))</f>
        <v/>
      </c>
      <c r="AM130">
        <f>MAX(0,N(L129)+AK130-AL130)</f>
        <v/>
      </c>
      <c r="AN130">
        <f>AJ130+AM130</f>
        <v/>
      </c>
      <c r="AO130">
        <f>IF(N(N129)&lt;=0,0,ROUND(N(N129)*$C$11/12,2))</f>
        <v/>
      </c>
      <c r="AP130">
        <f>MAX(0,MIN(N($D$11),N(N129)+AO130))</f>
        <v/>
      </c>
      <c r="AQ130">
        <f>MAX(0,N(N129)+AO130-AP130)</f>
        <v/>
      </c>
      <c r="AR130">
        <f>AN130+AQ130</f>
        <v/>
      </c>
      <c r="AS130">
        <f>IF(N(P129)&lt;=0,0,ROUND(N(P129)*$C$12/12,2))</f>
        <v/>
      </c>
      <c r="AT130">
        <f>MAX(0,MIN(N($D$12),N(P129)+AS130))</f>
        <v/>
      </c>
      <c r="AU130">
        <f>MAX(0,N(P129)+AS130-AT130)</f>
        <v/>
      </c>
      <c r="AV130">
        <f>AR130+AU130</f>
        <v/>
      </c>
      <c r="AW130">
        <f>IF(N(R129)&lt;=0,0,ROUND(N(R129)*$C$13/12,2))</f>
        <v/>
      </c>
      <c r="AX130">
        <f>MAX(0,MIN(N($D$13),N(R129)+AW130))</f>
        <v/>
      </c>
      <c r="AY130">
        <f>MAX(0,N(R129)+AW130-AX130)</f>
        <v/>
      </c>
      <c r="AZ130">
        <f>AV130+AY130</f>
        <v/>
      </c>
      <c r="BA130">
        <f>MAX(0,$I$7-(V130+Z130+AD130+AH130+AL130+AP130+AT130+AX130))</f>
        <v/>
      </c>
    </row>
    <row r="131">
      <c r="A131" t="n">
        <v>114</v>
      </c>
      <c r="B131" s="39">
        <f>EDATE($I$6,113)</f>
        <v/>
      </c>
      <c r="C131" s="40">
        <f>V131+MIN(X131,BA131)</f>
        <v/>
      </c>
      <c r="D131" s="40">
        <f>ROUND(MAX(0,N(D130)+U131-C131),2)</f>
        <v/>
      </c>
      <c r="E131" s="40">
        <f>Z131+MIN(AB131,BA131)-MIN(X131,BA131)</f>
        <v/>
      </c>
      <c r="F131" s="40">
        <f>ROUND(MAX(0,N(F130)+Y131-E131),2)</f>
        <v/>
      </c>
      <c r="G131" s="40">
        <f>AD131+MIN(AF131,BA131)-MIN(AB131,BA131)</f>
        <v/>
      </c>
      <c r="H131" s="40">
        <f>ROUND(MAX(0,N(H130)+AC131-G131),2)</f>
        <v/>
      </c>
      <c r="I131" s="40">
        <f>AH131+MIN(AJ131,BA131)-MIN(AF131,BA131)</f>
        <v/>
      </c>
      <c r="J131" s="40">
        <f>ROUND(MAX(0,N(J130)+AG131-I131),2)</f>
        <v/>
      </c>
      <c r="K131" s="40">
        <f>AL131+MIN(AN131,BA131)-MIN(AJ131,BA131)</f>
        <v/>
      </c>
      <c r="L131" s="40">
        <f>ROUND(MAX(0,N(L130)+AK131-K131),2)</f>
        <v/>
      </c>
      <c r="M131" s="40">
        <f>AP131+MIN(AR131,BA131)-MIN(AN131,BA131)</f>
        <v/>
      </c>
      <c r="N131" s="40">
        <f>ROUND(MAX(0,N(N130)+AO131-M131),2)</f>
        <v/>
      </c>
      <c r="O131" s="40">
        <f>AT131+MIN(AV131,BA131)-MIN(AR131,BA131)</f>
        <v/>
      </c>
      <c r="P131" s="40">
        <f>ROUND(MAX(0,N(P130)+AS131-O131),2)</f>
        <v/>
      </c>
      <c r="Q131" s="40">
        <f>AX131+MIN(AZ131,BA131)-MIN(AV131,BA131)</f>
        <v/>
      </c>
      <c r="R131" s="40">
        <f>ROUND(MAX(0,N(R130)+AW131-Q131),2)</f>
        <v/>
      </c>
      <c r="S131" s="23">
        <f>C131+E131+G131+I131+K131+M131+O131+Q131</f>
        <v/>
      </c>
      <c r="T131" s="23">
        <f>D131+F131+H131+J131+L131+N131+P131+R131</f>
        <v/>
      </c>
      <c r="U131">
        <f>IF(N(D130)&lt;=0,0,ROUND(N(D130)*$C$6/12,2))</f>
        <v/>
      </c>
      <c r="V131">
        <f>MAX(0,MIN(N($D$6),N(D130)+U131))</f>
        <v/>
      </c>
      <c r="W131">
        <f>MAX(0,N(D130)+U131-V131)</f>
        <v/>
      </c>
      <c r="X131">
        <f>W131</f>
        <v/>
      </c>
      <c r="Y131">
        <f>IF(N(F130)&lt;=0,0,ROUND(N(F130)*$C$7/12,2))</f>
        <v/>
      </c>
      <c r="Z131">
        <f>MAX(0,MIN(N($D$7),N(F130)+Y131))</f>
        <v/>
      </c>
      <c r="AA131">
        <f>MAX(0,N(F130)+Y131-Z131)</f>
        <v/>
      </c>
      <c r="AB131">
        <f>X131+AA131</f>
        <v/>
      </c>
      <c r="AC131">
        <f>IF(N(H130)&lt;=0,0,ROUND(N(H130)*$C$8/12,2))</f>
        <v/>
      </c>
      <c r="AD131">
        <f>MAX(0,MIN(N($D$8),N(H130)+AC131))</f>
        <v/>
      </c>
      <c r="AE131">
        <f>MAX(0,N(H130)+AC131-AD131)</f>
        <v/>
      </c>
      <c r="AF131">
        <f>AB131+AE131</f>
        <v/>
      </c>
      <c r="AG131">
        <f>IF(N(J130)&lt;=0,0,ROUND(N(J130)*$C$9/12,2))</f>
        <v/>
      </c>
      <c r="AH131">
        <f>MAX(0,MIN(N($D$9),N(J130)+AG131))</f>
        <v/>
      </c>
      <c r="AI131">
        <f>MAX(0,N(J130)+AG131-AH131)</f>
        <v/>
      </c>
      <c r="AJ131">
        <f>AF131+AI131</f>
        <v/>
      </c>
      <c r="AK131">
        <f>IF(N(L130)&lt;=0,0,ROUND(N(L130)*$C$10/12,2))</f>
        <v/>
      </c>
      <c r="AL131">
        <f>MAX(0,MIN(N($D$10),N(L130)+AK131))</f>
        <v/>
      </c>
      <c r="AM131">
        <f>MAX(0,N(L130)+AK131-AL131)</f>
        <v/>
      </c>
      <c r="AN131">
        <f>AJ131+AM131</f>
        <v/>
      </c>
      <c r="AO131">
        <f>IF(N(N130)&lt;=0,0,ROUND(N(N130)*$C$11/12,2))</f>
        <v/>
      </c>
      <c r="AP131">
        <f>MAX(0,MIN(N($D$11),N(N130)+AO131))</f>
        <v/>
      </c>
      <c r="AQ131">
        <f>MAX(0,N(N130)+AO131-AP131)</f>
        <v/>
      </c>
      <c r="AR131">
        <f>AN131+AQ131</f>
        <v/>
      </c>
      <c r="AS131">
        <f>IF(N(P130)&lt;=0,0,ROUND(N(P130)*$C$12/12,2))</f>
        <v/>
      </c>
      <c r="AT131">
        <f>MAX(0,MIN(N($D$12),N(P130)+AS131))</f>
        <v/>
      </c>
      <c r="AU131">
        <f>MAX(0,N(P130)+AS131-AT131)</f>
        <v/>
      </c>
      <c r="AV131">
        <f>AR131+AU131</f>
        <v/>
      </c>
      <c r="AW131">
        <f>IF(N(R130)&lt;=0,0,ROUND(N(R130)*$C$13/12,2))</f>
        <v/>
      </c>
      <c r="AX131">
        <f>MAX(0,MIN(N($D$13),N(R130)+AW131))</f>
        <v/>
      </c>
      <c r="AY131">
        <f>MAX(0,N(R130)+AW131-AX131)</f>
        <v/>
      </c>
      <c r="AZ131">
        <f>AV131+AY131</f>
        <v/>
      </c>
      <c r="BA131">
        <f>MAX(0,$I$7-(V131+Z131+AD131+AH131+AL131+AP131+AT131+AX131))</f>
        <v/>
      </c>
    </row>
    <row r="132">
      <c r="A132" t="n">
        <v>115</v>
      </c>
      <c r="B132" s="39">
        <f>EDATE($I$6,114)</f>
        <v/>
      </c>
      <c r="C132" s="24">
        <f>V132+MIN(X132,BA132)</f>
        <v/>
      </c>
      <c r="D132" s="24">
        <f>ROUND(MAX(0,N(D131)+U132-C132),2)</f>
        <v/>
      </c>
      <c r="E132" s="24">
        <f>Z132+MIN(AB132,BA132)-MIN(X132,BA132)</f>
        <v/>
      </c>
      <c r="F132" s="24">
        <f>ROUND(MAX(0,N(F131)+Y132-E132),2)</f>
        <v/>
      </c>
      <c r="G132" s="24">
        <f>AD132+MIN(AF132,BA132)-MIN(AB132,BA132)</f>
        <v/>
      </c>
      <c r="H132" s="24">
        <f>ROUND(MAX(0,N(H131)+AC132-G132),2)</f>
        <v/>
      </c>
      <c r="I132" s="24">
        <f>AH132+MIN(AJ132,BA132)-MIN(AF132,BA132)</f>
        <v/>
      </c>
      <c r="J132" s="24">
        <f>ROUND(MAX(0,N(J131)+AG132-I132),2)</f>
        <v/>
      </c>
      <c r="K132" s="24">
        <f>AL132+MIN(AN132,BA132)-MIN(AJ132,BA132)</f>
        <v/>
      </c>
      <c r="L132" s="24">
        <f>ROUND(MAX(0,N(L131)+AK132-K132),2)</f>
        <v/>
      </c>
      <c r="M132" s="24">
        <f>AP132+MIN(AR132,BA132)-MIN(AN132,BA132)</f>
        <v/>
      </c>
      <c r="N132" s="24">
        <f>ROUND(MAX(0,N(N131)+AO132-M132),2)</f>
        <v/>
      </c>
      <c r="O132" s="24">
        <f>AT132+MIN(AV132,BA132)-MIN(AR132,BA132)</f>
        <v/>
      </c>
      <c r="P132" s="24">
        <f>ROUND(MAX(0,N(P131)+AS132-O132),2)</f>
        <v/>
      </c>
      <c r="Q132" s="24">
        <f>AX132+MIN(AZ132,BA132)-MIN(AV132,BA132)</f>
        <v/>
      </c>
      <c r="R132" s="24">
        <f>ROUND(MAX(0,N(R131)+AW132-Q132),2)</f>
        <v/>
      </c>
      <c r="S132" s="23">
        <f>C132+E132+G132+I132+K132+M132+O132+Q132</f>
        <v/>
      </c>
      <c r="T132" s="23">
        <f>D132+F132+H132+J132+L132+N132+P132+R132</f>
        <v/>
      </c>
      <c r="U132">
        <f>IF(N(D131)&lt;=0,0,ROUND(N(D131)*$C$6/12,2))</f>
        <v/>
      </c>
      <c r="V132">
        <f>MAX(0,MIN(N($D$6),N(D131)+U132))</f>
        <v/>
      </c>
      <c r="W132">
        <f>MAX(0,N(D131)+U132-V132)</f>
        <v/>
      </c>
      <c r="X132">
        <f>W132</f>
        <v/>
      </c>
      <c r="Y132">
        <f>IF(N(F131)&lt;=0,0,ROUND(N(F131)*$C$7/12,2))</f>
        <v/>
      </c>
      <c r="Z132">
        <f>MAX(0,MIN(N($D$7),N(F131)+Y132))</f>
        <v/>
      </c>
      <c r="AA132">
        <f>MAX(0,N(F131)+Y132-Z132)</f>
        <v/>
      </c>
      <c r="AB132">
        <f>X132+AA132</f>
        <v/>
      </c>
      <c r="AC132">
        <f>IF(N(H131)&lt;=0,0,ROUND(N(H131)*$C$8/12,2))</f>
        <v/>
      </c>
      <c r="AD132">
        <f>MAX(0,MIN(N($D$8),N(H131)+AC132))</f>
        <v/>
      </c>
      <c r="AE132">
        <f>MAX(0,N(H131)+AC132-AD132)</f>
        <v/>
      </c>
      <c r="AF132">
        <f>AB132+AE132</f>
        <v/>
      </c>
      <c r="AG132">
        <f>IF(N(J131)&lt;=0,0,ROUND(N(J131)*$C$9/12,2))</f>
        <v/>
      </c>
      <c r="AH132">
        <f>MAX(0,MIN(N($D$9),N(J131)+AG132))</f>
        <v/>
      </c>
      <c r="AI132">
        <f>MAX(0,N(J131)+AG132-AH132)</f>
        <v/>
      </c>
      <c r="AJ132">
        <f>AF132+AI132</f>
        <v/>
      </c>
      <c r="AK132">
        <f>IF(N(L131)&lt;=0,0,ROUND(N(L131)*$C$10/12,2))</f>
        <v/>
      </c>
      <c r="AL132">
        <f>MAX(0,MIN(N($D$10),N(L131)+AK132))</f>
        <v/>
      </c>
      <c r="AM132">
        <f>MAX(0,N(L131)+AK132-AL132)</f>
        <v/>
      </c>
      <c r="AN132">
        <f>AJ132+AM132</f>
        <v/>
      </c>
      <c r="AO132">
        <f>IF(N(N131)&lt;=0,0,ROUND(N(N131)*$C$11/12,2))</f>
        <v/>
      </c>
      <c r="AP132">
        <f>MAX(0,MIN(N($D$11),N(N131)+AO132))</f>
        <v/>
      </c>
      <c r="AQ132">
        <f>MAX(0,N(N131)+AO132-AP132)</f>
        <v/>
      </c>
      <c r="AR132">
        <f>AN132+AQ132</f>
        <v/>
      </c>
      <c r="AS132">
        <f>IF(N(P131)&lt;=0,0,ROUND(N(P131)*$C$12/12,2))</f>
        <v/>
      </c>
      <c r="AT132">
        <f>MAX(0,MIN(N($D$12),N(P131)+AS132))</f>
        <v/>
      </c>
      <c r="AU132">
        <f>MAX(0,N(P131)+AS132-AT132)</f>
        <v/>
      </c>
      <c r="AV132">
        <f>AR132+AU132</f>
        <v/>
      </c>
      <c r="AW132">
        <f>IF(N(R131)&lt;=0,0,ROUND(N(R131)*$C$13/12,2))</f>
        <v/>
      </c>
      <c r="AX132">
        <f>MAX(0,MIN(N($D$13),N(R131)+AW132))</f>
        <v/>
      </c>
      <c r="AY132">
        <f>MAX(0,N(R131)+AW132-AX132)</f>
        <v/>
      </c>
      <c r="AZ132">
        <f>AV132+AY132</f>
        <v/>
      </c>
      <c r="BA132">
        <f>MAX(0,$I$7-(V132+Z132+AD132+AH132+AL132+AP132+AT132+AX132))</f>
        <v/>
      </c>
    </row>
    <row r="133">
      <c r="A133" t="n">
        <v>116</v>
      </c>
      <c r="B133" s="39">
        <f>EDATE($I$6,115)</f>
        <v/>
      </c>
      <c r="C133" s="40">
        <f>V133+MIN(X133,BA133)</f>
        <v/>
      </c>
      <c r="D133" s="40">
        <f>ROUND(MAX(0,N(D132)+U133-C133),2)</f>
        <v/>
      </c>
      <c r="E133" s="40">
        <f>Z133+MIN(AB133,BA133)-MIN(X133,BA133)</f>
        <v/>
      </c>
      <c r="F133" s="40">
        <f>ROUND(MAX(0,N(F132)+Y133-E133),2)</f>
        <v/>
      </c>
      <c r="G133" s="40">
        <f>AD133+MIN(AF133,BA133)-MIN(AB133,BA133)</f>
        <v/>
      </c>
      <c r="H133" s="40">
        <f>ROUND(MAX(0,N(H132)+AC133-G133),2)</f>
        <v/>
      </c>
      <c r="I133" s="40">
        <f>AH133+MIN(AJ133,BA133)-MIN(AF133,BA133)</f>
        <v/>
      </c>
      <c r="J133" s="40">
        <f>ROUND(MAX(0,N(J132)+AG133-I133),2)</f>
        <v/>
      </c>
      <c r="K133" s="40">
        <f>AL133+MIN(AN133,BA133)-MIN(AJ133,BA133)</f>
        <v/>
      </c>
      <c r="L133" s="40">
        <f>ROUND(MAX(0,N(L132)+AK133-K133),2)</f>
        <v/>
      </c>
      <c r="M133" s="40">
        <f>AP133+MIN(AR133,BA133)-MIN(AN133,BA133)</f>
        <v/>
      </c>
      <c r="N133" s="40">
        <f>ROUND(MAX(0,N(N132)+AO133-M133),2)</f>
        <v/>
      </c>
      <c r="O133" s="40">
        <f>AT133+MIN(AV133,BA133)-MIN(AR133,BA133)</f>
        <v/>
      </c>
      <c r="P133" s="40">
        <f>ROUND(MAX(0,N(P132)+AS133-O133),2)</f>
        <v/>
      </c>
      <c r="Q133" s="40">
        <f>AX133+MIN(AZ133,BA133)-MIN(AV133,BA133)</f>
        <v/>
      </c>
      <c r="R133" s="40">
        <f>ROUND(MAX(0,N(R132)+AW133-Q133),2)</f>
        <v/>
      </c>
      <c r="S133" s="23">
        <f>C133+E133+G133+I133+K133+M133+O133+Q133</f>
        <v/>
      </c>
      <c r="T133" s="23">
        <f>D133+F133+H133+J133+L133+N133+P133+R133</f>
        <v/>
      </c>
      <c r="U133">
        <f>IF(N(D132)&lt;=0,0,ROUND(N(D132)*$C$6/12,2))</f>
        <v/>
      </c>
      <c r="V133">
        <f>MAX(0,MIN(N($D$6),N(D132)+U133))</f>
        <v/>
      </c>
      <c r="W133">
        <f>MAX(0,N(D132)+U133-V133)</f>
        <v/>
      </c>
      <c r="X133">
        <f>W133</f>
        <v/>
      </c>
      <c r="Y133">
        <f>IF(N(F132)&lt;=0,0,ROUND(N(F132)*$C$7/12,2))</f>
        <v/>
      </c>
      <c r="Z133">
        <f>MAX(0,MIN(N($D$7),N(F132)+Y133))</f>
        <v/>
      </c>
      <c r="AA133">
        <f>MAX(0,N(F132)+Y133-Z133)</f>
        <v/>
      </c>
      <c r="AB133">
        <f>X133+AA133</f>
        <v/>
      </c>
      <c r="AC133">
        <f>IF(N(H132)&lt;=0,0,ROUND(N(H132)*$C$8/12,2))</f>
        <v/>
      </c>
      <c r="AD133">
        <f>MAX(0,MIN(N($D$8),N(H132)+AC133))</f>
        <v/>
      </c>
      <c r="AE133">
        <f>MAX(0,N(H132)+AC133-AD133)</f>
        <v/>
      </c>
      <c r="AF133">
        <f>AB133+AE133</f>
        <v/>
      </c>
      <c r="AG133">
        <f>IF(N(J132)&lt;=0,0,ROUND(N(J132)*$C$9/12,2))</f>
        <v/>
      </c>
      <c r="AH133">
        <f>MAX(0,MIN(N($D$9),N(J132)+AG133))</f>
        <v/>
      </c>
      <c r="AI133">
        <f>MAX(0,N(J132)+AG133-AH133)</f>
        <v/>
      </c>
      <c r="AJ133">
        <f>AF133+AI133</f>
        <v/>
      </c>
      <c r="AK133">
        <f>IF(N(L132)&lt;=0,0,ROUND(N(L132)*$C$10/12,2))</f>
        <v/>
      </c>
      <c r="AL133">
        <f>MAX(0,MIN(N($D$10),N(L132)+AK133))</f>
        <v/>
      </c>
      <c r="AM133">
        <f>MAX(0,N(L132)+AK133-AL133)</f>
        <v/>
      </c>
      <c r="AN133">
        <f>AJ133+AM133</f>
        <v/>
      </c>
      <c r="AO133">
        <f>IF(N(N132)&lt;=0,0,ROUND(N(N132)*$C$11/12,2))</f>
        <v/>
      </c>
      <c r="AP133">
        <f>MAX(0,MIN(N($D$11),N(N132)+AO133))</f>
        <v/>
      </c>
      <c r="AQ133">
        <f>MAX(0,N(N132)+AO133-AP133)</f>
        <v/>
      </c>
      <c r="AR133">
        <f>AN133+AQ133</f>
        <v/>
      </c>
      <c r="AS133">
        <f>IF(N(P132)&lt;=0,0,ROUND(N(P132)*$C$12/12,2))</f>
        <v/>
      </c>
      <c r="AT133">
        <f>MAX(0,MIN(N($D$12),N(P132)+AS133))</f>
        <v/>
      </c>
      <c r="AU133">
        <f>MAX(0,N(P132)+AS133-AT133)</f>
        <v/>
      </c>
      <c r="AV133">
        <f>AR133+AU133</f>
        <v/>
      </c>
      <c r="AW133">
        <f>IF(N(R132)&lt;=0,0,ROUND(N(R132)*$C$13/12,2))</f>
        <v/>
      </c>
      <c r="AX133">
        <f>MAX(0,MIN(N($D$13),N(R132)+AW133))</f>
        <v/>
      </c>
      <c r="AY133">
        <f>MAX(0,N(R132)+AW133-AX133)</f>
        <v/>
      </c>
      <c r="AZ133">
        <f>AV133+AY133</f>
        <v/>
      </c>
      <c r="BA133">
        <f>MAX(0,$I$7-(V133+Z133+AD133+AH133+AL133+AP133+AT133+AX133))</f>
        <v/>
      </c>
    </row>
    <row r="134">
      <c r="A134" t="n">
        <v>117</v>
      </c>
      <c r="B134" s="39">
        <f>EDATE($I$6,116)</f>
        <v/>
      </c>
      <c r="C134" s="24">
        <f>V134+MIN(X134,BA134)</f>
        <v/>
      </c>
      <c r="D134" s="24">
        <f>ROUND(MAX(0,N(D133)+U134-C134),2)</f>
        <v/>
      </c>
      <c r="E134" s="24">
        <f>Z134+MIN(AB134,BA134)-MIN(X134,BA134)</f>
        <v/>
      </c>
      <c r="F134" s="24">
        <f>ROUND(MAX(0,N(F133)+Y134-E134),2)</f>
        <v/>
      </c>
      <c r="G134" s="24">
        <f>AD134+MIN(AF134,BA134)-MIN(AB134,BA134)</f>
        <v/>
      </c>
      <c r="H134" s="24">
        <f>ROUND(MAX(0,N(H133)+AC134-G134),2)</f>
        <v/>
      </c>
      <c r="I134" s="24">
        <f>AH134+MIN(AJ134,BA134)-MIN(AF134,BA134)</f>
        <v/>
      </c>
      <c r="J134" s="24">
        <f>ROUND(MAX(0,N(J133)+AG134-I134),2)</f>
        <v/>
      </c>
      <c r="K134" s="24">
        <f>AL134+MIN(AN134,BA134)-MIN(AJ134,BA134)</f>
        <v/>
      </c>
      <c r="L134" s="24">
        <f>ROUND(MAX(0,N(L133)+AK134-K134),2)</f>
        <v/>
      </c>
      <c r="M134" s="24">
        <f>AP134+MIN(AR134,BA134)-MIN(AN134,BA134)</f>
        <v/>
      </c>
      <c r="N134" s="24">
        <f>ROUND(MAX(0,N(N133)+AO134-M134),2)</f>
        <v/>
      </c>
      <c r="O134" s="24">
        <f>AT134+MIN(AV134,BA134)-MIN(AR134,BA134)</f>
        <v/>
      </c>
      <c r="P134" s="24">
        <f>ROUND(MAX(0,N(P133)+AS134-O134),2)</f>
        <v/>
      </c>
      <c r="Q134" s="24">
        <f>AX134+MIN(AZ134,BA134)-MIN(AV134,BA134)</f>
        <v/>
      </c>
      <c r="R134" s="24">
        <f>ROUND(MAX(0,N(R133)+AW134-Q134),2)</f>
        <v/>
      </c>
      <c r="S134" s="23">
        <f>C134+E134+G134+I134+K134+M134+O134+Q134</f>
        <v/>
      </c>
      <c r="T134" s="23">
        <f>D134+F134+H134+J134+L134+N134+P134+R134</f>
        <v/>
      </c>
      <c r="U134">
        <f>IF(N(D133)&lt;=0,0,ROUND(N(D133)*$C$6/12,2))</f>
        <v/>
      </c>
      <c r="V134">
        <f>MAX(0,MIN(N($D$6),N(D133)+U134))</f>
        <v/>
      </c>
      <c r="W134">
        <f>MAX(0,N(D133)+U134-V134)</f>
        <v/>
      </c>
      <c r="X134">
        <f>W134</f>
        <v/>
      </c>
      <c r="Y134">
        <f>IF(N(F133)&lt;=0,0,ROUND(N(F133)*$C$7/12,2))</f>
        <v/>
      </c>
      <c r="Z134">
        <f>MAX(0,MIN(N($D$7),N(F133)+Y134))</f>
        <v/>
      </c>
      <c r="AA134">
        <f>MAX(0,N(F133)+Y134-Z134)</f>
        <v/>
      </c>
      <c r="AB134">
        <f>X134+AA134</f>
        <v/>
      </c>
      <c r="AC134">
        <f>IF(N(H133)&lt;=0,0,ROUND(N(H133)*$C$8/12,2))</f>
        <v/>
      </c>
      <c r="AD134">
        <f>MAX(0,MIN(N($D$8),N(H133)+AC134))</f>
        <v/>
      </c>
      <c r="AE134">
        <f>MAX(0,N(H133)+AC134-AD134)</f>
        <v/>
      </c>
      <c r="AF134">
        <f>AB134+AE134</f>
        <v/>
      </c>
      <c r="AG134">
        <f>IF(N(J133)&lt;=0,0,ROUND(N(J133)*$C$9/12,2))</f>
        <v/>
      </c>
      <c r="AH134">
        <f>MAX(0,MIN(N($D$9),N(J133)+AG134))</f>
        <v/>
      </c>
      <c r="AI134">
        <f>MAX(0,N(J133)+AG134-AH134)</f>
        <v/>
      </c>
      <c r="AJ134">
        <f>AF134+AI134</f>
        <v/>
      </c>
      <c r="AK134">
        <f>IF(N(L133)&lt;=0,0,ROUND(N(L133)*$C$10/12,2))</f>
        <v/>
      </c>
      <c r="AL134">
        <f>MAX(0,MIN(N($D$10),N(L133)+AK134))</f>
        <v/>
      </c>
      <c r="AM134">
        <f>MAX(0,N(L133)+AK134-AL134)</f>
        <v/>
      </c>
      <c r="AN134">
        <f>AJ134+AM134</f>
        <v/>
      </c>
      <c r="AO134">
        <f>IF(N(N133)&lt;=0,0,ROUND(N(N133)*$C$11/12,2))</f>
        <v/>
      </c>
      <c r="AP134">
        <f>MAX(0,MIN(N($D$11),N(N133)+AO134))</f>
        <v/>
      </c>
      <c r="AQ134">
        <f>MAX(0,N(N133)+AO134-AP134)</f>
        <v/>
      </c>
      <c r="AR134">
        <f>AN134+AQ134</f>
        <v/>
      </c>
      <c r="AS134">
        <f>IF(N(P133)&lt;=0,0,ROUND(N(P133)*$C$12/12,2))</f>
        <v/>
      </c>
      <c r="AT134">
        <f>MAX(0,MIN(N($D$12),N(P133)+AS134))</f>
        <v/>
      </c>
      <c r="AU134">
        <f>MAX(0,N(P133)+AS134-AT134)</f>
        <v/>
      </c>
      <c r="AV134">
        <f>AR134+AU134</f>
        <v/>
      </c>
      <c r="AW134">
        <f>IF(N(R133)&lt;=0,0,ROUND(N(R133)*$C$13/12,2))</f>
        <v/>
      </c>
      <c r="AX134">
        <f>MAX(0,MIN(N($D$13),N(R133)+AW134))</f>
        <v/>
      </c>
      <c r="AY134">
        <f>MAX(0,N(R133)+AW134-AX134)</f>
        <v/>
      </c>
      <c r="AZ134">
        <f>AV134+AY134</f>
        <v/>
      </c>
      <c r="BA134">
        <f>MAX(0,$I$7-(V134+Z134+AD134+AH134+AL134+AP134+AT134+AX134))</f>
        <v/>
      </c>
    </row>
    <row r="135">
      <c r="A135" t="n">
        <v>118</v>
      </c>
      <c r="B135" s="39">
        <f>EDATE($I$6,117)</f>
        <v/>
      </c>
      <c r="C135" s="40">
        <f>V135+MIN(X135,BA135)</f>
        <v/>
      </c>
      <c r="D135" s="40">
        <f>ROUND(MAX(0,N(D134)+U135-C135),2)</f>
        <v/>
      </c>
      <c r="E135" s="40">
        <f>Z135+MIN(AB135,BA135)-MIN(X135,BA135)</f>
        <v/>
      </c>
      <c r="F135" s="40">
        <f>ROUND(MAX(0,N(F134)+Y135-E135),2)</f>
        <v/>
      </c>
      <c r="G135" s="40">
        <f>AD135+MIN(AF135,BA135)-MIN(AB135,BA135)</f>
        <v/>
      </c>
      <c r="H135" s="40">
        <f>ROUND(MAX(0,N(H134)+AC135-G135),2)</f>
        <v/>
      </c>
      <c r="I135" s="40">
        <f>AH135+MIN(AJ135,BA135)-MIN(AF135,BA135)</f>
        <v/>
      </c>
      <c r="J135" s="40">
        <f>ROUND(MAX(0,N(J134)+AG135-I135),2)</f>
        <v/>
      </c>
      <c r="K135" s="40">
        <f>AL135+MIN(AN135,BA135)-MIN(AJ135,BA135)</f>
        <v/>
      </c>
      <c r="L135" s="40">
        <f>ROUND(MAX(0,N(L134)+AK135-K135),2)</f>
        <v/>
      </c>
      <c r="M135" s="40">
        <f>AP135+MIN(AR135,BA135)-MIN(AN135,BA135)</f>
        <v/>
      </c>
      <c r="N135" s="40">
        <f>ROUND(MAX(0,N(N134)+AO135-M135),2)</f>
        <v/>
      </c>
      <c r="O135" s="40">
        <f>AT135+MIN(AV135,BA135)-MIN(AR135,BA135)</f>
        <v/>
      </c>
      <c r="P135" s="40">
        <f>ROUND(MAX(0,N(P134)+AS135-O135),2)</f>
        <v/>
      </c>
      <c r="Q135" s="40">
        <f>AX135+MIN(AZ135,BA135)-MIN(AV135,BA135)</f>
        <v/>
      </c>
      <c r="R135" s="40">
        <f>ROUND(MAX(0,N(R134)+AW135-Q135),2)</f>
        <v/>
      </c>
      <c r="S135" s="23">
        <f>C135+E135+G135+I135+K135+M135+O135+Q135</f>
        <v/>
      </c>
      <c r="T135" s="23">
        <f>D135+F135+H135+J135+L135+N135+P135+R135</f>
        <v/>
      </c>
      <c r="U135">
        <f>IF(N(D134)&lt;=0,0,ROUND(N(D134)*$C$6/12,2))</f>
        <v/>
      </c>
      <c r="V135">
        <f>MAX(0,MIN(N($D$6),N(D134)+U135))</f>
        <v/>
      </c>
      <c r="W135">
        <f>MAX(0,N(D134)+U135-V135)</f>
        <v/>
      </c>
      <c r="X135">
        <f>W135</f>
        <v/>
      </c>
      <c r="Y135">
        <f>IF(N(F134)&lt;=0,0,ROUND(N(F134)*$C$7/12,2))</f>
        <v/>
      </c>
      <c r="Z135">
        <f>MAX(0,MIN(N($D$7),N(F134)+Y135))</f>
        <v/>
      </c>
      <c r="AA135">
        <f>MAX(0,N(F134)+Y135-Z135)</f>
        <v/>
      </c>
      <c r="AB135">
        <f>X135+AA135</f>
        <v/>
      </c>
      <c r="AC135">
        <f>IF(N(H134)&lt;=0,0,ROUND(N(H134)*$C$8/12,2))</f>
        <v/>
      </c>
      <c r="AD135">
        <f>MAX(0,MIN(N($D$8),N(H134)+AC135))</f>
        <v/>
      </c>
      <c r="AE135">
        <f>MAX(0,N(H134)+AC135-AD135)</f>
        <v/>
      </c>
      <c r="AF135">
        <f>AB135+AE135</f>
        <v/>
      </c>
      <c r="AG135">
        <f>IF(N(J134)&lt;=0,0,ROUND(N(J134)*$C$9/12,2))</f>
        <v/>
      </c>
      <c r="AH135">
        <f>MAX(0,MIN(N($D$9),N(J134)+AG135))</f>
        <v/>
      </c>
      <c r="AI135">
        <f>MAX(0,N(J134)+AG135-AH135)</f>
        <v/>
      </c>
      <c r="AJ135">
        <f>AF135+AI135</f>
        <v/>
      </c>
      <c r="AK135">
        <f>IF(N(L134)&lt;=0,0,ROUND(N(L134)*$C$10/12,2))</f>
        <v/>
      </c>
      <c r="AL135">
        <f>MAX(0,MIN(N($D$10),N(L134)+AK135))</f>
        <v/>
      </c>
      <c r="AM135">
        <f>MAX(0,N(L134)+AK135-AL135)</f>
        <v/>
      </c>
      <c r="AN135">
        <f>AJ135+AM135</f>
        <v/>
      </c>
      <c r="AO135">
        <f>IF(N(N134)&lt;=0,0,ROUND(N(N134)*$C$11/12,2))</f>
        <v/>
      </c>
      <c r="AP135">
        <f>MAX(0,MIN(N($D$11),N(N134)+AO135))</f>
        <v/>
      </c>
      <c r="AQ135">
        <f>MAX(0,N(N134)+AO135-AP135)</f>
        <v/>
      </c>
      <c r="AR135">
        <f>AN135+AQ135</f>
        <v/>
      </c>
      <c r="AS135">
        <f>IF(N(P134)&lt;=0,0,ROUND(N(P134)*$C$12/12,2))</f>
        <v/>
      </c>
      <c r="AT135">
        <f>MAX(0,MIN(N($D$12),N(P134)+AS135))</f>
        <v/>
      </c>
      <c r="AU135">
        <f>MAX(0,N(P134)+AS135-AT135)</f>
        <v/>
      </c>
      <c r="AV135">
        <f>AR135+AU135</f>
        <v/>
      </c>
      <c r="AW135">
        <f>IF(N(R134)&lt;=0,0,ROUND(N(R134)*$C$13/12,2))</f>
        <v/>
      </c>
      <c r="AX135">
        <f>MAX(0,MIN(N($D$13),N(R134)+AW135))</f>
        <v/>
      </c>
      <c r="AY135">
        <f>MAX(0,N(R134)+AW135-AX135)</f>
        <v/>
      </c>
      <c r="AZ135">
        <f>AV135+AY135</f>
        <v/>
      </c>
      <c r="BA135">
        <f>MAX(0,$I$7-(V135+Z135+AD135+AH135+AL135+AP135+AT135+AX135))</f>
        <v/>
      </c>
    </row>
    <row r="136">
      <c r="A136" t="n">
        <v>119</v>
      </c>
      <c r="B136" s="39">
        <f>EDATE($I$6,118)</f>
        <v/>
      </c>
      <c r="C136" s="24">
        <f>V136+MIN(X136,BA136)</f>
        <v/>
      </c>
      <c r="D136" s="24">
        <f>ROUND(MAX(0,N(D135)+U136-C136),2)</f>
        <v/>
      </c>
      <c r="E136" s="24">
        <f>Z136+MIN(AB136,BA136)-MIN(X136,BA136)</f>
        <v/>
      </c>
      <c r="F136" s="24">
        <f>ROUND(MAX(0,N(F135)+Y136-E136),2)</f>
        <v/>
      </c>
      <c r="G136" s="24">
        <f>AD136+MIN(AF136,BA136)-MIN(AB136,BA136)</f>
        <v/>
      </c>
      <c r="H136" s="24">
        <f>ROUND(MAX(0,N(H135)+AC136-G136),2)</f>
        <v/>
      </c>
      <c r="I136" s="24">
        <f>AH136+MIN(AJ136,BA136)-MIN(AF136,BA136)</f>
        <v/>
      </c>
      <c r="J136" s="24">
        <f>ROUND(MAX(0,N(J135)+AG136-I136),2)</f>
        <v/>
      </c>
      <c r="K136" s="24">
        <f>AL136+MIN(AN136,BA136)-MIN(AJ136,BA136)</f>
        <v/>
      </c>
      <c r="L136" s="24">
        <f>ROUND(MAX(0,N(L135)+AK136-K136),2)</f>
        <v/>
      </c>
      <c r="M136" s="24">
        <f>AP136+MIN(AR136,BA136)-MIN(AN136,BA136)</f>
        <v/>
      </c>
      <c r="N136" s="24">
        <f>ROUND(MAX(0,N(N135)+AO136-M136),2)</f>
        <v/>
      </c>
      <c r="O136" s="24">
        <f>AT136+MIN(AV136,BA136)-MIN(AR136,BA136)</f>
        <v/>
      </c>
      <c r="P136" s="24">
        <f>ROUND(MAX(0,N(P135)+AS136-O136),2)</f>
        <v/>
      </c>
      <c r="Q136" s="24">
        <f>AX136+MIN(AZ136,BA136)-MIN(AV136,BA136)</f>
        <v/>
      </c>
      <c r="R136" s="24">
        <f>ROUND(MAX(0,N(R135)+AW136-Q136),2)</f>
        <v/>
      </c>
      <c r="S136" s="23">
        <f>C136+E136+G136+I136+K136+M136+O136+Q136</f>
        <v/>
      </c>
      <c r="T136" s="23">
        <f>D136+F136+H136+J136+L136+N136+P136+R136</f>
        <v/>
      </c>
      <c r="U136">
        <f>IF(N(D135)&lt;=0,0,ROUND(N(D135)*$C$6/12,2))</f>
        <v/>
      </c>
      <c r="V136">
        <f>MAX(0,MIN(N($D$6),N(D135)+U136))</f>
        <v/>
      </c>
      <c r="W136">
        <f>MAX(0,N(D135)+U136-V136)</f>
        <v/>
      </c>
      <c r="X136">
        <f>W136</f>
        <v/>
      </c>
      <c r="Y136">
        <f>IF(N(F135)&lt;=0,0,ROUND(N(F135)*$C$7/12,2))</f>
        <v/>
      </c>
      <c r="Z136">
        <f>MAX(0,MIN(N($D$7),N(F135)+Y136))</f>
        <v/>
      </c>
      <c r="AA136">
        <f>MAX(0,N(F135)+Y136-Z136)</f>
        <v/>
      </c>
      <c r="AB136">
        <f>X136+AA136</f>
        <v/>
      </c>
      <c r="AC136">
        <f>IF(N(H135)&lt;=0,0,ROUND(N(H135)*$C$8/12,2))</f>
        <v/>
      </c>
      <c r="AD136">
        <f>MAX(0,MIN(N($D$8),N(H135)+AC136))</f>
        <v/>
      </c>
      <c r="AE136">
        <f>MAX(0,N(H135)+AC136-AD136)</f>
        <v/>
      </c>
      <c r="AF136">
        <f>AB136+AE136</f>
        <v/>
      </c>
      <c r="AG136">
        <f>IF(N(J135)&lt;=0,0,ROUND(N(J135)*$C$9/12,2))</f>
        <v/>
      </c>
      <c r="AH136">
        <f>MAX(0,MIN(N($D$9),N(J135)+AG136))</f>
        <v/>
      </c>
      <c r="AI136">
        <f>MAX(0,N(J135)+AG136-AH136)</f>
        <v/>
      </c>
      <c r="AJ136">
        <f>AF136+AI136</f>
        <v/>
      </c>
      <c r="AK136">
        <f>IF(N(L135)&lt;=0,0,ROUND(N(L135)*$C$10/12,2))</f>
        <v/>
      </c>
      <c r="AL136">
        <f>MAX(0,MIN(N($D$10),N(L135)+AK136))</f>
        <v/>
      </c>
      <c r="AM136">
        <f>MAX(0,N(L135)+AK136-AL136)</f>
        <v/>
      </c>
      <c r="AN136">
        <f>AJ136+AM136</f>
        <v/>
      </c>
      <c r="AO136">
        <f>IF(N(N135)&lt;=0,0,ROUND(N(N135)*$C$11/12,2))</f>
        <v/>
      </c>
      <c r="AP136">
        <f>MAX(0,MIN(N($D$11),N(N135)+AO136))</f>
        <v/>
      </c>
      <c r="AQ136">
        <f>MAX(0,N(N135)+AO136-AP136)</f>
        <v/>
      </c>
      <c r="AR136">
        <f>AN136+AQ136</f>
        <v/>
      </c>
      <c r="AS136">
        <f>IF(N(P135)&lt;=0,0,ROUND(N(P135)*$C$12/12,2))</f>
        <v/>
      </c>
      <c r="AT136">
        <f>MAX(0,MIN(N($D$12),N(P135)+AS136))</f>
        <v/>
      </c>
      <c r="AU136">
        <f>MAX(0,N(P135)+AS136-AT136)</f>
        <v/>
      </c>
      <c r="AV136">
        <f>AR136+AU136</f>
        <v/>
      </c>
      <c r="AW136">
        <f>IF(N(R135)&lt;=0,0,ROUND(N(R135)*$C$13/12,2))</f>
        <v/>
      </c>
      <c r="AX136">
        <f>MAX(0,MIN(N($D$13),N(R135)+AW136))</f>
        <v/>
      </c>
      <c r="AY136">
        <f>MAX(0,N(R135)+AW136-AX136)</f>
        <v/>
      </c>
      <c r="AZ136">
        <f>AV136+AY136</f>
        <v/>
      </c>
      <c r="BA136">
        <f>MAX(0,$I$7-(V136+Z136+AD136+AH136+AL136+AP136+AT136+AX136))</f>
        <v/>
      </c>
    </row>
    <row r="137">
      <c r="A137" t="n">
        <v>120</v>
      </c>
      <c r="B137" s="39">
        <f>EDATE($I$6,119)</f>
        <v/>
      </c>
      <c r="C137" s="40">
        <f>V137+MIN(X137,BA137)</f>
        <v/>
      </c>
      <c r="D137" s="40">
        <f>ROUND(MAX(0,N(D136)+U137-C137),2)</f>
        <v/>
      </c>
      <c r="E137" s="40">
        <f>Z137+MIN(AB137,BA137)-MIN(X137,BA137)</f>
        <v/>
      </c>
      <c r="F137" s="40">
        <f>ROUND(MAX(0,N(F136)+Y137-E137),2)</f>
        <v/>
      </c>
      <c r="G137" s="40">
        <f>AD137+MIN(AF137,BA137)-MIN(AB137,BA137)</f>
        <v/>
      </c>
      <c r="H137" s="40">
        <f>ROUND(MAX(0,N(H136)+AC137-G137),2)</f>
        <v/>
      </c>
      <c r="I137" s="40">
        <f>AH137+MIN(AJ137,BA137)-MIN(AF137,BA137)</f>
        <v/>
      </c>
      <c r="J137" s="40">
        <f>ROUND(MAX(0,N(J136)+AG137-I137),2)</f>
        <v/>
      </c>
      <c r="K137" s="40">
        <f>AL137+MIN(AN137,BA137)-MIN(AJ137,BA137)</f>
        <v/>
      </c>
      <c r="L137" s="40">
        <f>ROUND(MAX(0,N(L136)+AK137-K137),2)</f>
        <v/>
      </c>
      <c r="M137" s="40">
        <f>AP137+MIN(AR137,BA137)-MIN(AN137,BA137)</f>
        <v/>
      </c>
      <c r="N137" s="40">
        <f>ROUND(MAX(0,N(N136)+AO137-M137),2)</f>
        <v/>
      </c>
      <c r="O137" s="40">
        <f>AT137+MIN(AV137,BA137)-MIN(AR137,BA137)</f>
        <v/>
      </c>
      <c r="P137" s="40">
        <f>ROUND(MAX(0,N(P136)+AS137-O137),2)</f>
        <v/>
      </c>
      <c r="Q137" s="40">
        <f>AX137+MIN(AZ137,BA137)-MIN(AV137,BA137)</f>
        <v/>
      </c>
      <c r="R137" s="40">
        <f>ROUND(MAX(0,N(R136)+AW137-Q137),2)</f>
        <v/>
      </c>
      <c r="S137" s="23">
        <f>C137+E137+G137+I137+K137+M137+O137+Q137</f>
        <v/>
      </c>
      <c r="T137" s="23">
        <f>D137+F137+H137+J137+L137+N137+P137+R137</f>
        <v/>
      </c>
      <c r="U137">
        <f>IF(N(D136)&lt;=0,0,ROUND(N(D136)*$C$6/12,2))</f>
        <v/>
      </c>
      <c r="V137">
        <f>MAX(0,MIN(N($D$6),N(D136)+U137))</f>
        <v/>
      </c>
      <c r="W137">
        <f>MAX(0,N(D136)+U137-V137)</f>
        <v/>
      </c>
      <c r="X137">
        <f>W137</f>
        <v/>
      </c>
      <c r="Y137">
        <f>IF(N(F136)&lt;=0,0,ROUND(N(F136)*$C$7/12,2))</f>
        <v/>
      </c>
      <c r="Z137">
        <f>MAX(0,MIN(N($D$7),N(F136)+Y137))</f>
        <v/>
      </c>
      <c r="AA137">
        <f>MAX(0,N(F136)+Y137-Z137)</f>
        <v/>
      </c>
      <c r="AB137">
        <f>X137+AA137</f>
        <v/>
      </c>
      <c r="AC137">
        <f>IF(N(H136)&lt;=0,0,ROUND(N(H136)*$C$8/12,2))</f>
        <v/>
      </c>
      <c r="AD137">
        <f>MAX(0,MIN(N($D$8),N(H136)+AC137))</f>
        <v/>
      </c>
      <c r="AE137">
        <f>MAX(0,N(H136)+AC137-AD137)</f>
        <v/>
      </c>
      <c r="AF137">
        <f>AB137+AE137</f>
        <v/>
      </c>
      <c r="AG137">
        <f>IF(N(J136)&lt;=0,0,ROUND(N(J136)*$C$9/12,2))</f>
        <v/>
      </c>
      <c r="AH137">
        <f>MAX(0,MIN(N($D$9),N(J136)+AG137))</f>
        <v/>
      </c>
      <c r="AI137">
        <f>MAX(0,N(J136)+AG137-AH137)</f>
        <v/>
      </c>
      <c r="AJ137">
        <f>AF137+AI137</f>
        <v/>
      </c>
      <c r="AK137">
        <f>IF(N(L136)&lt;=0,0,ROUND(N(L136)*$C$10/12,2))</f>
        <v/>
      </c>
      <c r="AL137">
        <f>MAX(0,MIN(N($D$10),N(L136)+AK137))</f>
        <v/>
      </c>
      <c r="AM137">
        <f>MAX(0,N(L136)+AK137-AL137)</f>
        <v/>
      </c>
      <c r="AN137">
        <f>AJ137+AM137</f>
        <v/>
      </c>
      <c r="AO137">
        <f>IF(N(N136)&lt;=0,0,ROUND(N(N136)*$C$11/12,2))</f>
        <v/>
      </c>
      <c r="AP137">
        <f>MAX(0,MIN(N($D$11),N(N136)+AO137))</f>
        <v/>
      </c>
      <c r="AQ137">
        <f>MAX(0,N(N136)+AO137-AP137)</f>
        <v/>
      </c>
      <c r="AR137">
        <f>AN137+AQ137</f>
        <v/>
      </c>
      <c r="AS137">
        <f>IF(N(P136)&lt;=0,0,ROUND(N(P136)*$C$12/12,2))</f>
        <v/>
      </c>
      <c r="AT137">
        <f>MAX(0,MIN(N($D$12),N(P136)+AS137))</f>
        <v/>
      </c>
      <c r="AU137">
        <f>MAX(0,N(P136)+AS137-AT137)</f>
        <v/>
      </c>
      <c r="AV137">
        <f>AR137+AU137</f>
        <v/>
      </c>
      <c r="AW137">
        <f>IF(N(R136)&lt;=0,0,ROUND(N(R136)*$C$13/12,2))</f>
        <v/>
      </c>
      <c r="AX137">
        <f>MAX(0,MIN(N($D$13),N(R136)+AW137))</f>
        <v/>
      </c>
      <c r="AY137">
        <f>MAX(0,N(R136)+AW137-AX137)</f>
        <v/>
      </c>
      <c r="AZ137">
        <f>AV137+AY137</f>
        <v/>
      </c>
      <c r="BA137">
        <f>MAX(0,$I$7-(V137+Z137+AD137+AH137+AL137+AP137+AT137+AX137))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A78BFA"/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12" customWidth="1" min="3" max="3"/>
    <col width="12" customWidth="1" min="4" max="4"/>
    <col width="10" customWidth="1" min="5" max="5"/>
    <col width="10" customWidth="1" min="6" max="6"/>
    <col width="12" customWidth="1" min="7" max="7"/>
  </cols>
  <sheetData>
    <row r="1">
      <c r="A1" s="1" t="inlineStr">
        <is>
          <t>Savings Goals</t>
        </is>
      </c>
    </row>
    <row r="2">
      <c r="A2" s="5" t="inlineStr">
        <is>
          <t>Sinking funds: save a little every month so big expenses never feel big.</t>
        </is>
      </c>
    </row>
    <row r="4">
      <c r="A4" s="10" t="inlineStr">
        <is>
          <t>Goal</t>
        </is>
      </c>
      <c r="B4" s="10" t="inlineStr">
        <is>
          <t>Target</t>
        </is>
      </c>
      <c r="C4" s="10" t="inlineStr">
        <is>
          <t>Target date</t>
        </is>
      </c>
      <c r="D4" s="10" t="inlineStr">
        <is>
          <t>Saved so far</t>
        </is>
      </c>
      <c r="E4" s="10" t="inlineStr">
        <is>
          <t>Progress</t>
        </is>
      </c>
      <c r="F4" s="10" t="inlineStr">
        <is>
          <t>Left</t>
        </is>
      </c>
      <c r="G4" s="10" t="inlineStr">
        <is>
          <t>Save / month</t>
        </is>
      </c>
    </row>
    <row r="5">
      <c r="A5" s="16" t="inlineStr">
        <is>
          <t>Emergency fund (3 mo)</t>
        </is>
      </c>
      <c r="B5" s="21" t="n">
        <v>9000</v>
      </c>
      <c r="C5" s="13" t="n">
        <v>46539</v>
      </c>
      <c r="D5" s="21" t="n">
        <v>2300</v>
      </c>
      <c r="E5" s="41">
        <f>IF(N(B5)=0,"",MIN(1,D5/B5))</f>
        <v/>
      </c>
      <c r="F5" s="24">
        <f>IF(N(B5)=0,"",MAX(0,B5-D5))</f>
        <v/>
      </c>
      <c r="G5" s="24">
        <f>IF(OR(N(B5)=0,N(C5)=0),"",ROUND(MAX(0,B5-D5)/MAX(1,(C5-TODAY())/30.44),0))</f>
        <v/>
      </c>
    </row>
    <row r="6">
      <c r="A6" s="16" t="inlineStr">
        <is>
          <t>Christmas</t>
        </is>
      </c>
      <c r="B6" s="21" t="n">
        <v>800</v>
      </c>
      <c r="C6" s="13" t="n">
        <v>46357</v>
      </c>
      <c r="D6" s="21" t="n">
        <v>250</v>
      </c>
      <c r="E6" s="41">
        <f>IF(N(B6)=0,"",MIN(1,D6/B6))</f>
        <v/>
      </c>
      <c r="F6" s="24">
        <f>IF(N(B6)=0,"",MAX(0,B6-D6))</f>
        <v/>
      </c>
      <c r="G6" s="24">
        <f>IF(OR(N(B6)=0,N(C6)=0),"",ROUND(MAX(0,B6-D6)/MAX(1,(C6-TODAY())/30.44),0))</f>
        <v/>
      </c>
    </row>
    <row r="7">
      <c r="A7" s="16" t="inlineStr">
        <is>
          <t>Car repairs fund</t>
        </is>
      </c>
      <c r="B7" s="21" t="n">
        <v>1200</v>
      </c>
      <c r="C7" s="13" t="n">
        <v>46447</v>
      </c>
      <c r="D7" s="21" t="n">
        <v>400</v>
      </c>
      <c r="E7" s="41">
        <f>IF(N(B7)=0,"",MIN(1,D7/B7))</f>
        <v/>
      </c>
      <c r="F7" s="24">
        <f>IF(N(B7)=0,"",MAX(0,B7-D7))</f>
        <v/>
      </c>
      <c r="G7" s="24">
        <f>IF(OR(N(B7)=0,N(C7)=0),"",ROUND(MAX(0,B7-D7)/MAX(1,(C7-TODAY())/30.44),0))</f>
        <v/>
      </c>
    </row>
    <row r="8">
      <c r="A8" s="16" t="n"/>
      <c r="B8" s="21" t="n"/>
      <c r="C8" s="13" t="n"/>
      <c r="D8" s="21" t="n"/>
      <c r="E8" s="41">
        <f>IF(N(B8)=0,"",MIN(1,D8/B8))</f>
        <v/>
      </c>
      <c r="F8" s="24">
        <f>IF(N(B8)=0,"",MAX(0,B8-D8))</f>
        <v/>
      </c>
      <c r="G8" s="24">
        <f>IF(OR(N(B8)=0,N(C8)=0),"",ROUND(MAX(0,B8-D8)/MAX(1,(C8-TODAY())/30.44),0))</f>
        <v/>
      </c>
    </row>
    <row r="9">
      <c r="A9" s="16" t="n"/>
      <c r="B9" s="21" t="n"/>
      <c r="C9" s="13" t="n"/>
      <c r="D9" s="21" t="n"/>
      <c r="E9" s="41">
        <f>IF(N(B9)=0,"",MIN(1,D9/B9))</f>
        <v/>
      </c>
      <c r="F9" s="24">
        <f>IF(N(B9)=0,"",MAX(0,B9-D9))</f>
        <v/>
      </c>
      <c r="G9" s="24">
        <f>IF(OR(N(B9)=0,N(C9)=0),"",ROUND(MAX(0,B9-D9)/MAX(1,(C9-TODAY())/30.44),0))</f>
        <v/>
      </c>
    </row>
    <row r="10">
      <c r="A10" s="16" t="n"/>
      <c r="B10" s="21" t="n"/>
      <c r="C10" s="13" t="n"/>
      <c r="D10" s="21" t="n"/>
      <c r="E10" s="41">
        <f>IF(N(B10)=0,"",MIN(1,D10/B10))</f>
        <v/>
      </c>
      <c r="F10" s="24">
        <f>IF(N(B10)=0,"",MAX(0,B10-D10))</f>
        <v/>
      </c>
      <c r="G10" s="24">
        <f>IF(OR(N(B10)=0,N(C10)=0),"",ROUND(MAX(0,B10-D10)/MAX(1,(C10-TODAY())/30.44),0))</f>
        <v/>
      </c>
    </row>
    <row r="11">
      <c r="A11" s="16" t="n"/>
      <c r="B11" s="21" t="n"/>
      <c r="C11" s="13" t="n"/>
      <c r="D11" s="21" t="n"/>
      <c r="E11" s="41">
        <f>IF(N(B11)=0,"",MIN(1,D11/B11))</f>
        <v/>
      </c>
      <c r="F11" s="24">
        <f>IF(N(B11)=0,"",MAX(0,B11-D11))</f>
        <v/>
      </c>
      <c r="G11" s="24">
        <f>IF(OR(N(B11)=0,N(C11)=0),"",ROUND(MAX(0,B11-D11)/MAX(1,(C11-TODAY())/30.44),0))</f>
        <v/>
      </c>
    </row>
    <row r="12">
      <c r="A12" s="16" t="n"/>
      <c r="B12" s="21" t="n"/>
      <c r="C12" s="13" t="n"/>
      <c r="D12" s="21" t="n"/>
      <c r="E12" s="41">
        <f>IF(N(B12)=0,"",MIN(1,D12/B12))</f>
        <v/>
      </c>
      <c r="F12" s="24">
        <f>IF(N(B12)=0,"",MAX(0,B12-D12))</f>
        <v/>
      </c>
      <c r="G12" s="24">
        <f>IF(OR(N(B12)=0,N(C12)=0),"",ROUND(MAX(0,B12-D12)/MAX(1,(C12-TODAY())/30.44),0))</f>
        <v/>
      </c>
    </row>
    <row r="13">
      <c r="A13" s="16" t="n"/>
      <c r="B13" s="21" t="n"/>
      <c r="C13" s="13" t="n"/>
      <c r="D13" s="21" t="n"/>
      <c r="E13" s="41">
        <f>IF(N(B13)=0,"",MIN(1,D13/B13))</f>
        <v/>
      </c>
      <c r="F13" s="24">
        <f>IF(N(B13)=0,"",MAX(0,B13-D13))</f>
        <v/>
      </c>
      <c r="G13" s="24">
        <f>IF(OR(N(B13)=0,N(C13)=0),"",ROUND(MAX(0,B13-D13)/MAX(1,(C13-TODAY())/30.44),0))</f>
        <v/>
      </c>
    </row>
    <row r="14">
      <c r="A14" s="16" t="n"/>
      <c r="B14" s="21" t="n"/>
      <c r="C14" s="13" t="n"/>
      <c r="D14" s="21" t="n"/>
      <c r="E14" s="41">
        <f>IF(N(B14)=0,"",MIN(1,D14/B14))</f>
        <v/>
      </c>
      <c r="F14" s="24">
        <f>IF(N(B14)=0,"",MAX(0,B14-D14))</f>
        <v/>
      </c>
      <c r="G14" s="24">
        <f>IF(OR(N(B14)=0,N(C14)=0),"",ROUND(MAX(0,B14-D14)/MAX(1,(C14-TODAY())/30.44),0))</f>
        <v/>
      </c>
    </row>
    <row r="15">
      <c r="A15" s="16" t="n"/>
      <c r="B15" s="21" t="n"/>
      <c r="C15" s="13" t="n"/>
      <c r="D15" s="21" t="n"/>
      <c r="E15" s="41">
        <f>IF(N(B15)=0,"",MIN(1,D15/B15))</f>
        <v/>
      </c>
      <c r="F15" s="24">
        <f>IF(N(B15)=0,"",MAX(0,B15-D15))</f>
        <v/>
      </c>
      <c r="G15" s="24">
        <f>IF(OR(N(B15)=0,N(C15)=0),"",ROUND(MAX(0,B15-D15)/MAX(1,(C15-TODAY())/30.44),0))</f>
        <v/>
      </c>
    </row>
    <row r="16">
      <c r="A16" s="16" t="n"/>
      <c r="B16" s="21" t="n"/>
      <c r="C16" s="13" t="n"/>
      <c r="D16" s="21" t="n"/>
      <c r="E16" s="41">
        <f>IF(N(B16)=0,"",MIN(1,D16/B16))</f>
        <v/>
      </c>
      <c r="F16" s="24">
        <f>IF(N(B16)=0,"",MAX(0,B16-D16))</f>
        <v/>
      </c>
      <c r="G16" s="24">
        <f>IF(OR(N(B16)=0,N(C16)=0),"",ROUND(MAX(0,B16-D16)/MAX(1,(C16-TODAY())/30.44),0))</f>
        <v/>
      </c>
    </row>
  </sheetData>
  <conditionalFormatting sqref="E5:E16">
    <cfRule type="dataBar" priority="1">
      <dataBar showValue="1">
        <cfvo type="num" val="0"/>
        <cfvo type="num" val="1"/>
        <color rgb="002D6A4F"/>
      </dataBar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38BDF8"/>
    <outlinePr summaryBelow="1" summaryRight="1"/>
    <pageSetUpPr/>
  </sheetPr>
  <dimension ref="A1:N4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Net Worth Tracker</t>
        </is>
      </c>
    </row>
    <row r="2">
      <c r="A2" s="5" t="inlineStr">
        <is>
          <t>Once a month, write down what you own and what you owe. Watching this line rise is the whole game.</t>
        </is>
      </c>
    </row>
    <row r="4">
      <c r="A4" s="10" t="inlineStr">
        <is>
          <t>Month</t>
        </is>
      </c>
      <c r="B4" s="10" t="inlineStr">
        <is>
          <t>Cash</t>
        </is>
      </c>
      <c r="C4" s="10" t="inlineStr">
        <is>
          <t>Investments</t>
        </is>
      </c>
      <c r="D4" s="10" t="inlineStr">
        <is>
          <t>Retirement</t>
        </is>
      </c>
      <c r="E4" s="10" t="inlineStr">
        <is>
          <t>Home value</t>
        </is>
      </c>
      <c r="F4" s="10" t="inlineStr">
        <is>
          <t>Other assets</t>
        </is>
      </c>
      <c r="G4" s="10" t="inlineStr">
        <is>
          <t>Credit cards</t>
        </is>
      </c>
      <c r="H4" s="10" t="inlineStr">
        <is>
          <t>Loans</t>
        </is>
      </c>
      <c r="I4" s="10" t="inlineStr">
        <is>
          <t>Mortgage</t>
        </is>
      </c>
      <c r="J4" s="10" t="inlineStr">
        <is>
          <t>Other debts</t>
        </is>
      </c>
      <c r="K4" s="10" t="inlineStr">
        <is>
          <t>Assets</t>
        </is>
      </c>
      <c r="L4" s="10" t="inlineStr">
        <is>
          <t>Liabilities</t>
        </is>
      </c>
      <c r="M4" s="10" t="inlineStr">
        <is>
          <t>NET WORTH</t>
        </is>
      </c>
      <c r="N4" s="10" t="inlineStr">
        <is>
          <t>Change</t>
        </is>
      </c>
    </row>
    <row r="5">
      <c r="A5" s="38" t="n">
        <v>46023</v>
      </c>
      <c r="B5" s="21" t="n">
        <v>3200</v>
      </c>
      <c r="C5" s="21" t="n">
        <v>1500</v>
      </c>
      <c r="D5" s="21" t="n">
        <v>8800</v>
      </c>
      <c r="E5" s="21" t="n">
        <v>0</v>
      </c>
      <c r="F5" s="21" t="n">
        <v>4000</v>
      </c>
      <c r="G5" s="21" t="n">
        <v>2400</v>
      </c>
      <c r="H5" s="21" t="n">
        <v>24300</v>
      </c>
      <c r="I5" s="21" t="n">
        <v>0</v>
      </c>
      <c r="J5" s="21" t="n">
        <v>0</v>
      </c>
      <c r="K5" s="24">
        <f>SUM(B5:F5)</f>
        <v/>
      </c>
      <c r="L5" s="24">
        <f>SUM(G5:J5)</f>
        <v/>
      </c>
      <c r="M5" s="42">
        <f>IF(COUNT(B5:J5)=0,"",K5-L5)</f>
        <v/>
      </c>
    </row>
    <row r="6">
      <c r="A6" s="39">
        <f>EDATE(A5,1)</f>
        <v/>
      </c>
      <c r="B6" s="21" t="n">
        <v>3650</v>
      </c>
      <c r="C6" s="21" t="n">
        <v>1550</v>
      </c>
      <c r="D6" s="21" t="n">
        <v>9100</v>
      </c>
      <c r="E6" s="21" t="n">
        <v>0</v>
      </c>
      <c r="F6" s="21" t="n">
        <v>4000</v>
      </c>
      <c r="G6" s="21" t="n">
        <v>2150</v>
      </c>
      <c r="H6" s="21" t="n">
        <v>24000</v>
      </c>
      <c r="I6" s="21" t="n">
        <v>0</v>
      </c>
      <c r="J6" s="21" t="n">
        <v>0</v>
      </c>
      <c r="K6" s="24">
        <f>SUM(B6:F6)</f>
        <v/>
      </c>
      <c r="L6" s="24">
        <f>SUM(G6:J6)</f>
        <v/>
      </c>
      <c r="M6" s="42">
        <f>IF(COUNT(B6:J6)=0,"",K6-L6)</f>
        <v/>
      </c>
      <c r="N6" s="24">
        <f>IF(OR(M6="",M5=""),"",M6-M5)</f>
        <v/>
      </c>
    </row>
    <row r="7">
      <c r="A7" s="39">
        <f>EDATE(A6,1)</f>
        <v/>
      </c>
      <c r="B7" s="21" t="n"/>
      <c r="C7" s="21" t="n"/>
      <c r="D7" s="21" t="n"/>
      <c r="E7" s="21" t="n"/>
      <c r="F7" s="21" t="n"/>
      <c r="G7" s="21" t="n"/>
      <c r="H7" s="21" t="n"/>
      <c r="I7" s="21" t="n"/>
      <c r="J7" s="21" t="n"/>
      <c r="K7" s="24">
        <f>SUM(B7:F7)</f>
        <v/>
      </c>
      <c r="L7" s="24">
        <f>SUM(G7:J7)</f>
        <v/>
      </c>
      <c r="M7" s="42">
        <f>IF(COUNT(B7:J7)=0,"",K7-L7)</f>
        <v/>
      </c>
      <c r="N7" s="24">
        <f>IF(OR(M7="",M6=""),"",M7-M6)</f>
        <v/>
      </c>
    </row>
    <row r="8">
      <c r="A8" s="39">
        <f>EDATE(A7,1)</f>
        <v/>
      </c>
      <c r="B8" s="21" t="n"/>
      <c r="C8" s="21" t="n"/>
      <c r="D8" s="21" t="n"/>
      <c r="E8" s="21" t="n"/>
      <c r="F8" s="21" t="n"/>
      <c r="G8" s="21" t="n"/>
      <c r="H8" s="21" t="n"/>
      <c r="I8" s="21" t="n"/>
      <c r="J8" s="21" t="n"/>
      <c r="K8" s="24">
        <f>SUM(B8:F8)</f>
        <v/>
      </c>
      <c r="L8" s="24">
        <f>SUM(G8:J8)</f>
        <v/>
      </c>
      <c r="M8" s="42">
        <f>IF(COUNT(B8:J8)=0,"",K8-L8)</f>
        <v/>
      </c>
      <c r="N8" s="24">
        <f>IF(OR(M8="",M7=""),"",M8-M7)</f>
        <v/>
      </c>
    </row>
    <row r="9">
      <c r="A9" s="39">
        <f>EDATE(A8,1)</f>
        <v/>
      </c>
      <c r="B9" s="21" t="n"/>
      <c r="C9" s="21" t="n"/>
      <c r="D9" s="21" t="n"/>
      <c r="E9" s="21" t="n"/>
      <c r="F9" s="21" t="n"/>
      <c r="G9" s="21" t="n"/>
      <c r="H9" s="21" t="n"/>
      <c r="I9" s="21" t="n"/>
      <c r="J9" s="21" t="n"/>
      <c r="K9" s="24">
        <f>SUM(B9:F9)</f>
        <v/>
      </c>
      <c r="L9" s="24">
        <f>SUM(G9:J9)</f>
        <v/>
      </c>
      <c r="M9" s="42">
        <f>IF(COUNT(B9:J9)=0,"",K9-L9)</f>
        <v/>
      </c>
      <c r="N9" s="24">
        <f>IF(OR(M9="",M8=""),"",M9-M8)</f>
        <v/>
      </c>
    </row>
    <row r="10">
      <c r="A10" s="39">
        <f>EDATE(A9,1)</f>
        <v/>
      </c>
      <c r="B10" s="21" t="n"/>
      <c r="C10" s="21" t="n"/>
      <c r="D10" s="21" t="n"/>
      <c r="E10" s="21" t="n"/>
      <c r="F10" s="21" t="n"/>
      <c r="G10" s="21" t="n"/>
      <c r="H10" s="21" t="n"/>
      <c r="I10" s="21" t="n"/>
      <c r="J10" s="21" t="n"/>
      <c r="K10" s="24">
        <f>SUM(B10:F10)</f>
        <v/>
      </c>
      <c r="L10" s="24">
        <f>SUM(G10:J10)</f>
        <v/>
      </c>
      <c r="M10" s="42">
        <f>IF(COUNT(B10:J10)=0,"",K10-L10)</f>
        <v/>
      </c>
      <c r="N10" s="24">
        <f>IF(OR(M10="",M9=""),"",M10-M9)</f>
        <v/>
      </c>
    </row>
    <row r="11">
      <c r="A11" s="39">
        <f>EDATE(A10,1)</f>
        <v/>
      </c>
      <c r="B11" s="21" t="n"/>
      <c r="C11" s="21" t="n"/>
      <c r="D11" s="21" t="n"/>
      <c r="E11" s="21" t="n"/>
      <c r="F11" s="21" t="n"/>
      <c r="G11" s="21" t="n"/>
      <c r="H11" s="21" t="n"/>
      <c r="I11" s="21" t="n"/>
      <c r="J11" s="21" t="n"/>
      <c r="K11" s="24">
        <f>SUM(B11:F11)</f>
        <v/>
      </c>
      <c r="L11" s="24">
        <f>SUM(G11:J11)</f>
        <v/>
      </c>
      <c r="M11" s="42">
        <f>IF(COUNT(B11:J11)=0,"",K11-L11)</f>
        <v/>
      </c>
      <c r="N11" s="24">
        <f>IF(OR(M11="",M10=""),"",M11-M10)</f>
        <v/>
      </c>
    </row>
    <row r="12">
      <c r="A12" s="39">
        <f>EDATE(A11,1)</f>
        <v/>
      </c>
      <c r="B12" s="21" t="n"/>
      <c r="C12" s="21" t="n"/>
      <c r="D12" s="21" t="n"/>
      <c r="E12" s="21" t="n"/>
      <c r="F12" s="21" t="n"/>
      <c r="G12" s="21" t="n"/>
      <c r="H12" s="21" t="n"/>
      <c r="I12" s="21" t="n"/>
      <c r="J12" s="21" t="n"/>
      <c r="K12" s="24">
        <f>SUM(B12:F12)</f>
        <v/>
      </c>
      <c r="L12" s="24">
        <f>SUM(G12:J12)</f>
        <v/>
      </c>
      <c r="M12" s="42">
        <f>IF(COUNT(B12:J12)=0,"",K12-L12)</f>
        <v/>
      </c>
      <c r="N12" s="24">
        <f>IF(OR(M12="",M11=""),"",M12-M11)</f>
        <v/>
      </c>
    </row>
    <row r="13">
      <c r="A13" s="39">
        <f>EDATE(A12,1)</f>
        <v/>
      </c>
      <c r="B13" s="21" t="n"/>
      <c r="C13" s="21" t="n"/>
      <c r="D13" s="21" t="n"/>
      <c r="E13" s="21" t="n"/>
      <c r="F13" s="21" t="n"/>
      <c r="G13" s="21" t="n"/>
      <c r="H13" s="21" t="n"/>
      <c r="I13" s="21" t="n"/>
      <c r="J13" s="21" t="n"/>
      <c r="K13" s="24">
        <f>SUM(B13:F13)</f>
        <v/>
      </c>
      <c r="L13" s="24">
        <f>SUM(G13:J13)</f>
        <v/>
      </c>
      <c r="M13" s="42">
        <f>IF(COUNT(B13:J13)=0,"",K13-L13)</f>
        <v/>
      </c>
      <c r="N13" s="24">
        <f>IF(OR(M13="",M12=""),"",M13-M12)</f>
        <v/>
      </c>
    </row>
    <row r="14">
      <c r="A14" s="39">
        <f>EDATE(A13,1)</f>
        <v/>
      </c>
      <c r="B14" s="21" t="n"/>
      <c r="C14" s="21" t="n"/>
      <c r="D14" s="21" t="n"/>
      <c r="E14" s="21" t="n"/>
      <c r="F14" s="21" t="n"/>
      <c r="G14" s="21" t="n"/>
      <c r="H14" s="21" t="n"/>
      <c r="I14" s="21" t="n"/>
      <c r="J14" s="21" t="n"/>
      <c r="K14" s="24">
        <f>SUM(B14:F14)</f>
        <v/>
      </c>
      <c r="L14" s="24">
        <f>SUM(G14:J14)</f>
        <v/>
      </c>
      <c r="M14" s="42">
        <f>IF(COUNT(B14:J14)=0,"",K14-L14)</f>
        <v/>
      </c>
      <c r="N14" s="24">
        <f>IF(OR(M14="",M13=""),"",M14-M13)</f>
        <v/>
      </c>
    </row>
    <row r="15">
      <c r="A15" s="39">
        <f>EDATE(A14,1)</f>
        <v/>
      </c>
      <c r="B15" s="21" t="n"/>
      <c r="C15" s="21" t="n"/>
      <c r="D15" s="21" t="n"/>
      <c r="E15" s="21" t="n"/>
      <c r="F15" s="21" t="n"/>
      <c r="G15" s="21" t="n"/>
      <c r="H15" s="21" t="n"/>
      <c r="I15" s="21" t="n"/>
      <c r="J15" s="21" t="n"/>
      <c r="K15" s="24">
        <f>SUM(B15:F15)</f>
        <v/>
      </c>
      <c r="L15" s="24">
        <f>SUM(G15:J15)</f>
        <v/>
      </c>
      <c r="M15" s="42">
        <f>IF(COUNT(B15:J15)=0,"",K15-L15)</f>
        <v/>
      </c>
      <c r="N15" s="24">
        <f>IF(OR(M15="",M14=""),"",M15-M14)</f>
        <v/>
      </c>
    </row>
    <row r="16">
      <c r="A16" s="39">
        <f>EDATE(A15,1)</f>
        <v/>
      </c>
      <c r="B16" s="21" t="n"/>
      <c r="C16" s="21" t="n"/>
      <c r="D16" s="21" t="n"/>
      <c r="E16" s="21" t="n"/>
      <c r="F16" s="21" t="n"/>
      <c r="G16" s="21" t="n"/>
      <c r="H16" s="21" t="n"/>
      <c r="I16" s="21" t="n"/>
      <c r="J16" s="21" t="n"/>
      <c r="K16" s="24">
        <f>SUM(B16:F16)</f>
        <v/>
      </c>
      <c r="L16" s="24">
        <f>SUM(G16:J16)</f>
        <v/>
      </c>
      <c r="M16" s="42">
        <f>IF(COUNT(B16:J16)=0,"",K16-L16)</f>
        <v/>
      </c>
      <c r="N16" s="24">
        <f>IF(OR(M16="",M15=""),"",M16-M15)</f>
        <v/>
      </c>
    </row>
    <row r="17">
      <c r="A17" s="39">
        <f>EDATE(A16,1)</f>
        <v/>
      </c>
      <c r="B17" s="21" t="n"/>
      <c r="C17" s="21" t="n"/>
      <c r="D17" s="21" t="n"/>
      <c r="E17" s="21" t="n"/>
      <c r="F17" s="21" t="n"/>
      <c r="G17" s="21" t="n"/>
      <c r="H17" s="21" t="n"/>
      <c r="I17" s="21" t="n"/>
      <c r="J17" s="21" t="n"/>
      <c r="K17" s="24">
        <f>SUM(B17:F17)</f>
        <v/>
      </c>
      <c r="L17" s="24">
        <f>SUM(G17:J17)</f>
        <v/>
      </c>
      <c r="M17" s="42">
        <f>IF(COUNT(B17:J17)=0,"",K17-L17)</f>
        <v/>
      </c>
      <c r="N17" s="24">
        <f>IF(OR(M17="",M16=""),"",M17-M16)</f>
        <v/>
      </c>
    </row>
    <row r="18">
      <c r="A18" s="39">
        <f>EDATE(A17,1)</f>
        <v/>
      </c>
      <c r="B18" s="21" t="n"/>
      <c r="C18" s="21" t="n"/>
      <c r="D18" s="21" t="n"/>
      <c r="E18" s="21" t="n"/>
      <c r="F18" s="21" t="n"/>
      <c r="G18" s="21" t="n"/>
      <c r="H18" s="21" t="n"/>
      <c r="I18" s="21" t="n"/>
      <c r="J18" s="21" t="n"/>
      <c r="K18" s="24">
        <f>SUM(B18:F18)</f>
        <v/>
      </c>
      <c r="L18" s="24">
        <f>SUM(G18:J18)</f>
        <v/>
      </c>
      <c r="M18" s="42">
        <f>IF(COUNT(B18:J18)=0,"",K18-L18)</f>
        <v/>
      </c>
      <c r="N18" s="24">
        <f>IF(OR(M18="",M17=""),"",M18-M17)</f>
        <v/>
      </c>
    </row>
    <row r="19">
      <c r="A19" s="39">
        <f>EDATE(A18,1)</f>
        <v/>
      </c>
      <c r="B19" s="21" t="n"/>
      <c r="C19" s="21" t="n"/>
      <c r="D19" s="21" t="n"/>
      <c r="E19" s="21" t="n"/>
      <c r="F19" s="21" t="n"/>
      <c r="G19" s="21" t="n"/>
      <c r="H19" s="21" t="n"/>
      <c r="I19" s="21" t="n"/>
      <c r="J19" s="21" t="n"/>
      <c r="K19" s="24">
        <f>SUM(B19:F19)</f>
        <v/>
      </c>
      <c r="L19" s="24">
        <f>SUM(G19:J19)</f>
        <v/>
      </c>
      <c r="M19" s="42">
        <f>IF(COUNT(B19:J19)=0,"",K19-L19)</f>
        <v/>
      </c>
      <c r="N19" s="24">
        <f>IF(OR(M19="",M18=""),"",M19-M18)</f>
        <v/>
      </c>
    </row>
    <row r="20">
      <c r="A20" s="39">
        <f>EDATE(A19,1)</f>
        <v/>
      </c>
      <c r="B20" s="21" t="n"/>
      <c r="C20" s="21" t="n"/>
      <c r="D20" s="21" t="n"/>
      <c r="E20" s="21" t="n"/>
      <c r="F20" s="21" t="n"/>
      <c r="G20" s="21" t="n"/>
      <c r="H20" s="21" t="n"/>
      <c r="I20" s="21" t="n"/>
      <c r="J20" s="21" t="n"/>
      <c r="K20" s="24">
        <f>SUM(B20:F20)</f>
        <v/>
      </c>
      <c r="L20" s="24">
        <f>SUM(G20:J20)</f>
        <v/>
      </c>
      <c r="M20" s="42">
        <f>IF(COUNT(B20:J20)=0,"",K20-L20)</f>
        <v/>
      </c>
      <c r="N20" s="24">
        <f>IF(OR(M20="",M19=""),"",M20-M19)</f>
        <v/>
      </c>
    </row>
    <row r="21">
      <c r="A21" s="39">
        <f>EDATE(A20,1)</f>
        <v/>
      </c>
      <c r="B21" s="21" t="n"/>
      <c r="C21" s="21" t="n"/>
      <c r="D21" s="21" t="n"/>
      <c r="E21" s="21" t="n"/>
      <c r="F21" s="21" t="n"/>
      <c r="G21" s="21" t="n"/>
      <c r="H21" s="21" t="n"/>
      <c r="I21" s="21" t="n"/>
      <c r="J21" s="21" t="n"/>
      <c r="K21" s="24">
        <f>SUM(B21:F21)</f>
        <v/>
      </c>
      <c r="L21" s="24">
        <f>SUM(G21:J21)</f>
        <v/>
      </c>
      <c r="M21" s="42">
        <f>IF(COUNT(B21:J21)=0,"",K21-L21)</f>
        <v/>
      </c>
      <c r="N21" s="24">
        <f>IF(OR(M21="",M20=""),"",M21-M20)</f>
        <v/>
      </c>
    </row>
    <row r="22">
      <c r="A22" s="39">
        <f>EDATE(A21,1)</f>
        <v/>
      </c>
      <c r="B22" s="21" t="n"/>
      <c r="C22" s="21" t="n"/>
      <c r="D22" s="21" t="n"/>
      <c r="E22" s="21" t="n"/>
      <c r="F22" s="21" t="n"/>
      <c r="G22" s="21" t="n"/>
      <c r="H22" s="21" t="n"/>
      <c r="I22" s="21" t="n"/>
      <c r="J22" s="21" t="n"/>
      <c r="K22" s="24">
        <f>SUM(B22:F22)</f>
        <v/>
      </c>
      <c r="L22" s="24">
        <f>SUM(G22:J22)</f>
        <v/>
      </c>
      <c r="M22" s="42">
        <f>IF(COUNT(B22:J22)=0,"",K22-L22)</f>
        <v/>
      </c>
      <c r="N22" s="24">
        <f>IF(OR(M22="",M21=""),"",M22-M21)</f>
        <v/>
      </c>
    </row>
    <row r="23">
      <c r="A23" s="39">
        <f>EDATE(A22,1)</f>
        <v/>
      </c>
      <c r="B23" s="21" t="n"/>
      <c r="C23" s="21" t="n"/>
      <c r="D23" s="21" t="n"/>
      <c r="E23" s="21" t="n"/>
      <c r="F23" s="21" t="n"/>
      <c r="G23" s="21" t="n"/>
      <c r="H23" s="21" t="n"/>
      <c r="I23" s="21" t="n"/>
      <c r="J23" s="21" t="n"/>
      <c r="K23" s="24">
        <f>SUM(B23:F23)</f>
        <v/>
      </c>
      <c r="L23" s="24">
        <f>SUM(G23:J23)</f>
        <v/>
      </c>
      <c r="M23" s="42">
        <f>IF(COUNT(B23:J23)=0,"",K23-L23)</f>
        <v/>
      </c>
      <c r="N23" s="24">
        <f>IF(OR(M23="",M22=""),"",M23-M22)</f>
        <v/>
      </c>
    </row>
    <row r="24">
      <c r="A24" s="39">
        <f>EDATE(A23,1)</f>
        <v/>
      </c>
      <c r="B24" s="21" t="n"/>
      <c r="C24" s="21" t="n"/>
      <c r="D24" s="21" t="n"/>
      <c r="E24" s="21" t="n"/>
      <c r="F24" s="21" t="n"/>
      <c r="G24" s="21" t="n"/>
      <c r="H24" s="21" t="n"/>
      <c r="I24" s="21" t="n"/>
      <c r="J24" s="21" t="n"/>
      <c r="K24" s="24">
        <f>SUM(B24:F24)</f>
        <v/>
      </c>
      <c r="L24" s="24">
        <f>SUM(G24:J24)</f>
        <v/>
      </c>
      <c r="M24" s="42">
        <f>IF(COUNT(B24:J24)=0,"",K24-L24)</f>
        <v/>
      </c>
      <c r="N24" s="24">
        <f>IF(OR(M24="",M23=""),"",M24-M23)</f>
        <v/>
      </c>
    </row>
    <row r="25">
      <c r="A25" s="39">
        <f>EDATE(A24,1)</f>
        <v/>
      </c>
      <c r="B25" s="21" t="n"/>
      <c r="C25" s="21" t="n"/>
      <c r="D25" s="21" t="n"/>
      <c r="E25" s="21" t="n"/>
      <c r="F25" s="21" t="n"/>
      <c r="G25" s="21" t="n"/>
      <c r="H25" s="21" t="n"/>
      <c r="I25" s="21" t="n"/>
      <c r="J25" s="21" t="n"/>
      <c r="K25" s="24">
        <f>SUM(B25:F25)</f>
        <v/>
      </c>
      <c r="L25" s="24">
        <f>SUM(G25:J25)</f>
        <v/>
      </c>
      <c r="M25" s="42">
        <f>IF(COUNT(B25:J25)=0,"",K25-L25)</f>
        <v/>
      </c>
      <c r="N25" s="24">
        <f>IF(OR(M25="",M24=""),"",M25-M24)</f>
        <v/>
      </c>
    </row>
    <row r="26">
      <c r="A26" s="39">
        <f>EDATE(A25,1)</f>
        <v/>
      </c>
      <c r="B26" s="21" t="n"/>
      <c r="C26" s="21" t="n"/>
      <c r="D26" s="21" t="n"/>
      <c r="E26" s="21" t="n"/>
      <c r="F26" s="21" t="n"/>
      <c r="G26" s="21" t="n"/>
      <c r="H26" s="21" t="n"/>
      <c r="I26" s="21" t="n"/>
      <c r="J26" s="21" t="n"/>
      <c r="K26" s="24">
        <f>SUM(B26:F26)</f>
        <v/>
      </c>
      <c r="L26" s="24">
        <f>SUM(G26:J26)</f>
        <v/>
      </c>
      <c r="M26" s="42">
        <f>IF(COUNT(B26:J26)=0,"",K26-L26)</f>
        <v/>
      </c>
      <c r="N26" s="24">
        <f>IF(OR(M26="",M25=""),"",M26-M25)</f>
        <v/>
      </c>
    </row>
    <row r="27">
      <c r="A27" s="39">
        <f>EDATE(A26,1)</f>
        <v/>
      </c>
      <c r="B27" s="21" t="n"/>
      <c r="C27" s="21" t="n"/>
      <c r="D27" s="21" t="n"/>
      <c r="E27" s="21" t="n"/>
      <c r="F27" s="21" t="n"/>
      <c r="G27" s="21" t="n"/>
      <c r="H27" s="21" t="n"/>
      <c r="I27" s="21" t="n"/>
      <c r="J27" s="21" t="n"/>
      <c r="K27" s="24">
        <f>SUM(B27:F27)</f>
        <v/>
      </c>
      <c r="L27" s="24">
        <f>SUM(G27:J27)</f>
        <v/>
      </c>
      <c r="M27" s="42">
        <f>IF(COUNT(B27:J27)=0,"",K27-L27)</f>
        <v/>
      </c>
      <c r="N27" s="24">
        <f>IF(OR(M27="",M26=""),"",M27-M26)</f>
        <v/>
      </c>
    </row>
    <row r="28">
      <c r="A28" s="39">
        <f>EDATE(A27,1)</f>
        <v/>
      </c>
      <c r="B28" s="21" t="n"/>
      <c r="C28" s="21" t="n"/>
      <c r="D28" s="21" t="n"/>
      <c r="E28" s="21" t="n"/>
      <c r="F28" s="21" t="n"/>
      <c r="G28" s="21" t="n"/>
      <c r="H28" s="21" t="n"/>
      <c r="I28" s="21" t="n"/>
      <c r="J28" s="21" t="n"/>
      <c r="K28" s="24">
        <f>SUM(B28:F28)</f>
        <v/>
      </c>
      <c r="L28" s="24">
        <f>SUM(G28:J28)</f>
        <v/>
      </c>
      <c r="M28" s="42">
        <f>IF(COUNT(B28:J28)=0,"",K28-L28)</f>
        <v/>
      </c>
      <c r="N28" s="24">
        <f>IF(OR(M28="",M27=""),"",M28-M27)</f>
        <v/>
      </c>
    </row>
    <row r="29">
      <c r="A29" s="39">
        <f>EDATE(A28,1)</f>
        <v/>
      </c>
      <c r="B29" s="21" t="n"/>
      <c r="C29" s="21" t="n"/>
      <c r="D29" s="21" t="n"/>
      <c r="E29" s="21" t="n"/>
      <c r="F29" s="21" t="n"/>
      <c r="G29" s="21" t="n"/>
      <c r="H29" s="21" t="n"/>
      <c r="I29" s="21" t="n"/>
      <c r="J29" s="21" t="n"/>
      <c r="K29" s="24">
        <f>SUM(B29:F29)</f>
        <v/>
      </c>
      <c r="L29" s="24">
        <f>SUM(G29:J29)</f>
        <v/>
      </c>
      <c r="M29" s="42">
        <f>IF(COUNT(B29:J29)=0,"",K29-L29)</f>
        <v/>
      </c>
      <c r="N29" s="24">
        <f>IF(OR(M29="",M28=""),"",M29-M28)</f>
        <v/>
      </c>
    </row>
    <row r="30">
      <c r="A30" s="39">
        <f>EDATE(A29,1)</f>
        <v/>
      </c>
      <c r="B30" s="21" t="n"/>
      <c r="C30" s="21" t="n"/>
      <c r="D30" s="21" t="n"/>
      <c r="E30" s="21" t="n"/>
      <c r="F30" s="21" t="n"/>
      <c r="G30" s="21" t="n"/>
      <c r="H30" s="21" t="n"/>
      <c r="I30" s="21" t="n"/>
      <c r="J30" s="21" t="n"/>
      <c r="K30" s="24">
        <f>SUM(B30:F30)</f>
        <v/>
      </c>
      <c r="L30" s="24">
        <f>SUM(G30:J30)</f>
        <v/>
      </c>
      <c r="M30" s="42">
        <f>IF(COUNT(B30:J30)=0,"",K30-L30)</f>
        <v/>
      </c>
      <c r="N30" s="24">
        <f>IF(OR(M30="",M29=""),"",M30-M29)</f>
        <v/>
      </c>
    </row>
    <row r="31">
      <c r="A31" s="39">
        <f>EDATE(A30,1)</f>
        <v/>
      </c>
      <c r="B31" s="21" t="n"/>
      <c r="C31" s="21" t="n"/>
      <c r="D31" s="21" t="n"/>
      <c r="E31" s="21" t="n"/>
      <c r="F31" s="21" t="n"/>
      <c r="G31" s="21" t="n"/>
      <c r="H31" s="21" t="n"/>
      <c r="I31" s="21" t="n"/>
      <c r="J31" s="21" t="n"/>
      <c r="K31" s="24">
        <f>SUM(B31:F31)</f>
        <v/>
      </c>
      <c r="L31" s="24">
        <f>SUM(G31:J31)</f>
        <v/>
      </c>
      <c r="M31" s="42">
        <f>IF(COUNT(B31:J31)=0,"",K31-L31)</f>
        <v/>
      </c>
      <c r="N31" s="24">
        <f>IF(OR(M31="",M30=""),"",M31-M30)</f>
        <v/>
      </c>
    </row>
    <row r="32">
      <c r="A32" s="39">
        <f>EDATE(A31,1)</f>
        <v/>
      </c>
      <c r="B32" s="21" t="n"/>
      <c r="C32" s="21" t="n"/>
      <c r="D32" s="21" t="n"/>
      <c r="E32" s="21" t="n"/>
      <c r="F32" s="21" t="n"/>
      <c r="G32" s="21" t="n"/>
      <c r="H32" s="21" t="n"/>
      <c r="I32" s="21" t="n"/>
      <c r="J32" s="21" t="n"/>
      <c r="K32" s="24">
        <f>SUM(B32:F32)</f>
        <v/>
      </c>
      <c r="L32" s="24">
        <f>SUM(G32:J32)</f>
        <v/>
      </c>
      <c r="M32" s="42">
        <f>IF(COUNT(B32:J32)=0,"",K32-L32)</f>
        <v/>
      </c>
      <c r="N32" s="24">
        <f>IF(OR(M32="",M31=""),"",M32-M31)</f>
        <v/>
      </c>
    </row>
    <row r="33">
      <c r="A33" s="39">
        <f>EDATE(A32,1)</f>
        <v/>
      </c>
      <c r="B33" s="21" t="n"/>
      <c r="C33" s="21" t="n"/>
      <c r="D33" s="21" t="n"/>
      <c r="E33" s="21" t="n"/>
      <c r="F33" s="21" t="n"/>
      <c r="G33" s="21" t="n"/>
      <c r="H33" s="21" t="n"/>
      <c r="I33" s="21" t="n"/>
      <c r="J33" s="21" t="n"/>
      <c r="K33" s="24">
        <f>SUM(B33:F33)</f>
        <v/>
      </c>
      <c r="L33" s="24">
        <f>SUM(G33:J33)</f>
        <v/>
      </c>
      <c r="M33" s="42">
        <f>IF(COUNT(B33:J33)=0,"",K33-L33)</f>
        <v/>
      </c>
      <c r="N33" s="24">
        <f>IF(OR(M33="",M32=""),"",M33-M32)</f>
        <v/>
      </c>
    </row>
    <row r="34">
      <c r="A34" s="39">
        <f>EDATE(A33,1)</f>
        <v/>
      </c>
      <c r="B34" s="21" t="n"/>
      <c r="C34" s="21" t="n"/>
      <c r="D34" s="21" t="n"/>
      <c r="E34" s="21" t="n"/>
      <c r="F34" s="21" t="n"/>
      <c r="G34" s="21" t="n"/>
      <c r="H34" s="21" t="n"/>
      <c r="I34" s="21" t="n"/>
      <c r="J34" s="21" t="n"/>
      <c r="K34" s="24">
        <f>SUM(B34:F34)</f>
        <v/>
      </c>
      <c r="L34" s="24">
        <f>SUM(G34:J34)</f>
        <v/>
      </c>
      <c r="M34" s="42">
        <f>IF(COUNT(B34:J34)=0,"",K34-L34)</f>
        <v/>
      </c>
      <c r="N34" s="24">
        <f>IF(OR(M34="",M33=""),"",M34-M33)</f>
        <v/>
      </c>
    </row>
    <row r="35">
      <c r="A35" s="39">
        <f>EDATE(A34,1)</f>
        <v/>
      </c>
      <c r="B35" s="21" t="n"/>
      <c r="C35" s="21" t="n"/>
      <c r="D35" s="21" t="n"/>
      <c r="E35" s="21" t="n"/>
      <c r="F35" s="21" t="n"/>
      <c r="G35" s="21" t="n"/>
      <c r="H35" s="21" t="n"/>
      <c r="I35" s="21" t="n"/>
      <c r="J35" s="21" t="n"/>
      <c r="K35" s="24">
        <f>SUM(B35:F35)</f>
        <v/>
      </c>
      <c r="L35" s="24">
        <f>SUM(G35:J35)</f>
        <v/>
      </c>
      <c r="M35" s="42">
        <f>IF(COUNT(B35:J35)=0,"",K35-L35)</f>
        <v/>
      </c>
      <c r="N35" s="24">
        <f>IF(OR(M35="",M34=""),"",M35-M34)</f>
        <v/>
      </c>
    </row>
    <row r="36">
      <c r="A36" s="39">
        <f>EDATE(A35,1)</f>
        <v/>
      </c>
      <c r="B36" s="21" t="n"/>
      <c r="C36" s="21" t="n"/>
      <c r="D36" s="21" t="n"/>
      <c r="E36" s="21" t="n"/>
      <c r="F36" s="21" t="n"/>
      <c r="G36" s="21" t="n"/>
      <c r="H36" s="21" t="n"/>
      <c r="I36" s="21" t="n"/>
      <c r="J36" s="21" t="n"/>
      <c r="K36" s="24">
        <f>SUM(B36:F36)</f>
        <v/>
      </c>
      <c r="L36" s="24">
        <f>SUM(G36:J36)</f>
        <v/>
      </c>
      <c r="M36" s="42">
        <f>IF(COUNT(B36:J36)=0,"",K36-L36)</f>
        <v/>
      </c>
      <c r="N36" s="24">
        <f>IF(OR(M36="",M35=""),"",M36-M35)</f>
        <v/>
      </c>
    </row>
    <row r="37">
      <c r="A37" s="39">
        <f>EDATE(A36,1)</f>
        <v/>
      </c>
      <c r="B37" s="21" t="n"/>
      <c r="C37" s="21" t="n"/>
      <c r="D37" s="21" t="n"/>
      <c r="E37" s="21" t="n"/>
      <c r="F37" s="21" t="n"/>
      <c r="G37" s="21" t="n"/>
      <c r="H37" s="21" t="n"/>
      <c r="I37" s="21" t="n"/>
      <c r="J37" s="21" t="n"/>
      <c r="K37" s="24">
        <f>SUM(B37:F37)</f>
        <v/>
      </c>
      <c r="L37" s="24">
        <f>SUM(G37:J37)</f>
        <v/>
      </c>
      <c r="M37" s="42">
        <f>IF(COUNT(B37:J37)=0,"",K37-L37)</f>
        <v/>
      </c>
      <c r="N37" s="24">
        <f>IF(OR(M37="",M36=""),"",M37-M36)</f>
        <v/>
      </c>
    </row>
    <row r="38">
      <c r="A38" s="39">
        <f>EDATE(A37,1)</f>
        <v/>
      </c>
      <c r="B38" s="21" t="n"/>
      <c r="C38" s="21" t="n"/>
      <c r="D38" s="21" t="n"/>
      <c r="E38" s="21" t="n"/>
      <c r="F38" s="21" t="n"/>
      <c r="G38" s="21" t="n"/>
      <c r="H38" s="21" t="n"/>
      <c r="I38" s="21" t="n"/>
      <c r="J38" s="21" t="n"/>
      <c r="K38" s="24">
        <f>SUM(B38:F38)</f>
        <v/>
      </c>
      <c r="L38" s="24">
        <f>SUM(G38:J38)</f>
        <v/>
      </c>
      <c r="M38" s="42">
        <f>IF(COUNT(B38:J38)=0,"",K38-L38)</f>
        <v/>
      </c>
      <c r="N38" s="24">
        <f>IF(OR(M38="",M37=""),"",M38-M37)</f>
        <v/>
      </c>
    </row>
    <row r="39">
      <c r="A39" s="39">
        <f>EDATE(A38,1)</f>
        <v/>
      </c>
      <c r="B39" s="21" t="n"/>
      <c r="C39" s="21" t="n"/>
      <c r="D39" s="21" t="n"/>
      <c r="E39" s="21" t="n"/>
      <c r="F39" s="21" t="n"/>
      <c r="G39" s="21" t="n"/>
      <c r="H39" s="21" t="n"/>
      <c r="I39" s="21" t="n"/>
      <c r="J39" s="21" t="n"/>
      <c r="K39" s="24">
        <f>SUM(B39:F39)</f>
        <v/>
      </c>
      <c r="L39" s="24">
        <f>SUM(G39:J39)</f>
        <v/>
      </c>
      <c r="M39" s="42">
        <f>IF(COUNT(B39:J39)=0,"",K39-L39)</f>
        <v/>
      </c>
      <c r="N39" s="24">
        <f>IF(OR(M39="",M38=""),"",M39-M38)</f>
        <v/>
      </c>
    </row>
    <row r="40">
      <c r="A40" s="39">
        <f>EDATE(A39,1)</f>
        <v/>
      </c>
      <c r="B40" s="21" t="n"/>
      <c r="C40" s="21" t="n"/>
      <c r="D40" s="21" t="n"/>
      <c r="E40" s="21" t="n"/>
      <c r="F40" s="21" t="n"/>
      <c r="G40" s="21" t="n"/>
      <c r="H40" s="21" t="n"/>
      <c r="I40" s="21" t="n"/>
      <c r="J40" s="21" t="n"/>
      <c r="K40" s="24">
        <f>SUM(B40:F40)</f>
        <v/>
      </c>
      <c r="L40" s="24">
        <f>SUM(G40:J40)</f>
        <v/>
      </c>
      <c r="M40" s="42">
        <f>IF(COUNT(B40:J40)=0,"",K40-L40)</f>
        <v/>
      </c>
      <c r="N40" s="24">
        <f>IF(OR(M40="",M39=""),"",M40-M39)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tabColor rgb="009CA3AF"/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</cols>
  <sheetData>
    <row r="1">
      <c r="A1" s="1" t="inlineStr">
        <is>
          <t>Categories</t>
        </is>
      </c>
    </row>
    <row r="2">
      <c r="A2" s="5" t="inlineStr">
        <is>
          <t>Rename, add, or delete categories to fit your life. These feed the dropdowns and the Monthly Budget tab.</t>
        </is>
      </c>
    </row>
    <row r="4">
      <c r="A4" s="10" t="inlineStr">
        <is>
          <t>Group</t>
        </is>
      </c>
      <c r="B4" s="10" t="inlineStr">
        <is>
          <t>Category</t>
        </is>
      </c>
    </row>
    <row r="5">
      <c r="A5" s="3" t="inlineStr">
        <is>
          <t>Income</t>
        </is>
      </c>
      <c r="B5" s="43" t="inlineStr">
        <is>
          <t>Paycheck 1</t>
        </is>
      </c>
    </row>
    <row r="6">
      <c r="A6" s="3" t="inlineStr">
        <is>
          <t>Income</t>
        </is>
      </c>
      <c r="B6" s="43" t="inlineStr">
        <is>
          <t>Paycheck 2</t>
        </is>
      </c>
    </row>
    <row r="7">
      <c r="A7" s="3" t="inlineStr">
        <is>
          <t>Income</t>
        </is>
      </c>
      <c r="B7" s="43" t="inlineStr">
        <is>
          <t>Side income</t>
        </is>
      </c>
    </row>
    <row r="8">
      <c r="A8" s="3" t="inlineStr">
        <is>
          <t>Income</t>
        </is>
      </c>
      <c r="B8" s="43" t="inlineStr">
        <is>
          <t>Other income</t>
        </is>
      </c>
    </row>
    <row r="9">
      <c r="A9" s="3" t="inlineStr">
        <is>
          <t>Giving</t>
        </is>
      </c>
      <c r="B9" s="43" t="inlineStr">
        <is>
          <t>Giving &amp; donations</t>
        </is>
      </c>
    </row>
    <row r="10">
      <c r="A10" s="3" t="inlineStr">
        <is>
          <t>Savings</t>
        </is>
      </c>
      <c r="B10" s="43" t="inlineStr">
        <is>
          <t>Emergency fund</t>
        </is>
      </c>
    </row>
    <row r="11">
      <c r="A11" s="3" t="inlineStr">
        <is>
          <t>Savings</t>
        </is>
      </c>
      <c r="B11" s="43" t="inlineStr">
        <is>
          <t>Sinking funds</t>
        </is>
      </c>
    </row>
    <row r="12">
      <c r="A12" s="3" t="inlineStr">
        <is>
          <t>Savings</t>
        </is>
      </c>
      <c r="B12" s="43" t="inlineStr">
        <is>
          <t>Investing</t>
        </is>
      </c>
    </row>
    <row r="13">
      <c r="A13" s="3" t="inlineStr">
        <is>
          <t>Housing</t>
        </is>
      </c>
      <c r="B13" s="43" t="inlineStr">
        <is>
          <t>Rent / Mortgage</t>
        </is>
      </c>
    </row>
    <row r="14">
      <c r="A14" s="3" t="inlineStr">
        <is>
          <t>Housing</t>
        </is>
      </c>
      <c r="B14" s="43" t="inlineStr">
        <is>
          <t>Utilities</t>
        </is>
      </c>
    </row>
    <row r="15">
      <c r="A15" s="3" t="inlineStr">
        <is>
          <t>Housing</t>
        </is>
      </c>
      <c r="B15" s="43" t="inlineStr">
        <is>
          <t>Internet &amp; phone</t>
        </is>
      </c>
    </row>
    <row r="16">
      <c r="A16" s="3" t="inlineStr">
        <is>
          <t>Housing</t>
        </is>
      </c>
      <c r="B16" s="43" t="inlineStr">
        <is>
          <t>Home maintenance</t>
        </is>
      </c>
    </row>
    <row r="17">
      <c r="A17" s="3" t="inlineStr">
        <is>
          <t>Transportation</t>
        </is>
      </c>
      <c r="B17" s="43" t="inlineStr">
        <is>
          <t>Car payment</t>
        </is>
      </c>
    </row>
    <row r="18">
      <c r="A18" s="3" t="inlineStr">
        <is>
          <t>Transportation</t>
        </is>
      </c>
      <c r="B18" s="43" t="inlineStr">
        <is>
          <t>Fuel</t>
        </is>
      </c>
    </row>
    <row r="19">
      <c r="A19" s="3" t="inlineStr">
        <is>
          <t>Transportation</t>
        </is>
      </c>
      <c r="B19" s="43" t="inlineStr">
        <is>
          <t>Auto insurance</t>
        </is>
      </c>
    </row>
    <row r="20">
      <c r="A20" s="3" t="inlineStr">
        <is>
          <t>Transportation</t>
        </is>
      </c>
      <c r="B20" s="43" t="inlineStr">
        <is>
          <t>Maintenance &amp; parking</t>
        </is>
      </c>
    </row>
    <row r="21">
      <c r="A21" s="3" t="inlineStr">
        <is>
          <t>Food</t>
        </is>
      </c>
      <c r="B21" s="43" t="inlineStr">
        <is>
          <t>Groceries</t>
        </is>
      </c>
    </row>
    <row r="22">
      <c r="A22" s="3" t="inlineStr">
        <is>
          <t>Food</t>
        </is>
      </c>
      <c r="B22" s="43" t="inlineStr">
        <is>
          <t>Restaurants &amp; coffee</t>
        </is>
      </c>
    </row>
    <row r="23">
      <c r="A23" s="3" t="inlineStr">
        <is>
          <t>Personal</t>
        </is>
      </c>
      <c r="B23" s="43" t="inlineStr">
        <is>
          <t>Clothing</t>
        </is>
      </c>
    </row>
    <row r="24">
      <c r="A24" s="3" t="inlineStr">
        <is>
          <t>Personal</t>
        </is>
      </c>
      <c r="B24" s="43" t="inlineStr">
        <is>
          <t>Personal care</t>
        </is>
      </c>
    </row>
    <row r="25">
      <c r="A25" s="3" t="inlineStr">
        <is>
          <t>Personal</t>
        </is>
      </c>
      <c r="B25" s="43" t="inlineStr">
        <is>
          <t>Subscriptions</t>
        </is>
      </c>
    </row>
    <row r="26">
      <c r="A26" s="3" t="inlineStr">
        <is>
          <t>Personal</t>
        </is>
      </c>
      <c r="B26" s="43" t="inlineStr">
        <is>
          <t>Fun money</t>
        </is>
      </c>
    </row>
    <row r="27">
      <c r="A27" s="3" t="inlineStr">
        <is>
          <t>Personal</t>
        </is>
      </c>
      <c r="B27" s="43" t="inlineStr">
        <is>
          <t>Gifts</t>
        </is>
      </c>
    </row>
    <row r="28">
      <c r="A28" s="3" t="inlineStr">
        <is>
          <t>Health</t>
        </is>
      </c>
      <c r="B28" s="43" t="inlineStr">
        <is>
          <t>Health insurance</t>
        </is>
      </c>
    </row>
    <row r="29">
      <c r="A29" s="3" t="inlineStr">
        <is>
          <t>Health</t>
        </is>
      </c>
      <c r="B29" s="43" t="inlineStr">
        <is>
          <t>Medical &amp; pharmacy</t>
        </is>
      </c>
    </row>
    <row r="30">
      <c r="A30" s="3" t="inlineStr">
        <is>
          <t>Health</t>
        </is>
      </c>
      <c r="B30" s="43" t="inlineStr">
        <is>
          <t>Fitness</t>
        </is>
      </c>
    </row>
    <row r="31">
      <c r="A31" s="3" t="inlineStr">
        <is>
          <t>Debt</t>
        </is>
      </c>
      <c r="B31" s="43" t="inlineStr">
        <is>
          <t>Credit card payment</t>
        </is>
      </c>
    </row>
    <row r="32">
      <c r="A32" s="3" t="inlineStr">
        <is>
          <t>Debt</t>
        </is>
      </c>
      <c r="B32" s="43" t="inlineStr">
        <is>
          <t>Student loan</t>
        </is>
      </c>
    </row>
    <row r="33">
      <c r="A33" s="3" t="inlineStr">
        <is>
          <t>Debt</t>
        </is>
      </c>
      <c r="B33" s="43" t="inlineStr">
        <is>
          <t>Other debt payment</t>
        </is>
      </c>
    </row>
    <row r="34">
      <c r="A34" s="3" t="inlineStr">
        <is>
          <t>Misc</t>
        </is>
      </c>
      <c r="B34" s="43" t="inlineStr">
        <is>
          <t>Pets</t>
        </is>
      </c>
    </row>
    <row r="35">
      <c r="A35" s="3" t="inlineStr">
        <is>
          <t>Misc</t>
        </is>
      </c>
      <c r="B35" s="43" t="inlineStr">
        <is>
          <t>Kids</t>
        </is>
      </c>
    </row>
    <row r="36">
      <c r="A36" s="3" t="inlineStr">
        <is>
          <t>Misc</t>
        </is>
      </c>
      <c r="B36" s="43" t="inlineStr">
        <is>
          <t>Miscellaneous</t>
        </is>
      </c>
    </row>
    <row r="37">
      <c r="B37" s="16" t="n"/>
    </row>
    <row r="38">
      <c r="B38" s="16" t="n"/>
    </row>
    <row r="39">
      <c r="B39" s="16" t="n"/>
    </row>
    <row r="40">
      <c r="B40" s="16" t="n"/>
    </row>
    <row r="41">
      <c r="B41" s="16" t="n"/>
    </row>
    <row r="42">
      <c r="B42" s="16" t="n"/>
    </row>
    <row r="43">
      <c r="B43" s="16" t="n"/>
    </row>
    <row r="44">
      <c r="B44" s="16" t="n"/>
    </row>
    <row r="45">
      <c r="B45" s="16" t="n"/>
    </row>
    <row r="46">
      <c r="B46" s="16" t="n"/>
    </row>
    <row r="47">
      <c r="B47" s="16" t="n"/>
    </row>
    <row r="48">
      <c r="B48" s="16" t="n"/>
    </row>
    <row r="49">
      <c r="B49" s="1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2026-08-09T13:38:58Z</dcterms:created>
  <dcterms:modified xsi:type="dcterms:W3CDTF">2026-08-09T13:38:58Z</dcterms:modified>
</cp:coreProperties>
</file>